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activeTab="0"/>
  </bookViews>
  <sheets>
    <sheet name="1FK_11" sheetId="1" r:id="rId1"/>
    <sheet name="1FK_11m" sheetId="2" r:id="rId2"/>
    <sheet name="1FK-salidz11" sheetId="3" r:id="rId3"/>
    <sheet name="1FK-salidz11m" sheetId="4" r:id="rId4"/>
    <sheet name="!Akc_iem_Ls" sheetId="5" r:id="rId5"/>
  </sheets>
  <externalReferences>
    <externalReference r:id="rId8"/>
    <externalReference r:id="rId9"/>
  </externalReferences>
  <definedNames>
    <definedName name="_xlnm.Print_Area" localSheetId="2">'1FK-salidz11'!$A$1:$F$59</definedName>
    <definedName name="_xlnm.Print_Titles" localSheetId="4">'!Akc_iem_Ls'!$7:$7</definedName>
    <definedName name="_xlnm.Print_Titles" localSheetId="0">'1FK_11'!$6:$7</definedName>
    <definedName name="_xlnm.Print_Titles" localSheetId="1">'1FK_11m'!$6:$7</definedName>
    <definedName name="_xlnm.Print_Titles" localSheetId="2">'1FK-salidz11'!$6:$7</definedName>
    <definedName name="_xlnm.Print_Titles" localSheetId="3">'1FK-salidz11m'!$6:$7</definedName>
  </definedNames>
  <calcPr fullCalcOnLoad="1"/>
</workbook>
</file>

<file path=xl/sharedStrings.xml><?xml version="1.0" encoding="utf-8"?>
<sst xmlns="http://schemas.openxmlformats.org/spreadsheetml/2006/main" count="405" uniqueCount="208">
  <si>
    <t>Valsts ieņēmumu dienests</t>
  </si>
  <si>
    <t>Pārskats  1-FK-2008</t>
  </si>
  <si>
    <t>Galvenā nodokļu pārvalde</t>
  </si>
  <si>
    <t>Kopsavilkums par budžeta ieņēmumu daļas izpildi</t>
  </si>
  <si>
    <t>2008.gada 11 mēnešos</t>
  </si>
  <si>
    <t>(tūkst.Ls)</t>
  </si>
  <si>
    <t>Maksājuma  nosaukums</t>
  </si>
  <si>
    <t xml:space="preserve">2008.gada  ieņēmumu plāns* </t>
  </si>
  <si>
    <t>Plāns pārskata periodam</t>
  </si>
  <si>
    <t>Faktiski iekasēts</t>
  </si>
  <si>
    <t>Perioda plāna izpilde</t>
  </si>
  <si>
    <t>Ieņēmumu izpilde pret gada plānu    %</t>
  </si>
  <si>
    <t>+, -</t>
  </si>
  <si>
    <t>%</t>
  </si>
  <si>
    <t>Valsts pamatbudžets</t>
  </si>
  <si>
    <t>Ieņēmumi no juridisko personu ienākuma nodokļa</t>
  </si>
  <si>
    <t xml:space="preserve">  - Uzņēmumu ienākuma nodoklis</t>
  </si>
  <si>
    <t xml:space="preserve">  - Peļņas nodokļa parādi</t>
  </si>
  <si>
    <t>Pievienotās vērtības nodoklis</t>
  </si>
  <si>
    <t xml:space="preserve">  -  Iekšzemē  iekasētais  PVN</t>
  </si>
  <si>
    <t xml:space="preserve">  -  Apgrozījuma nodokļa parādi</t>
  </si>
  <si>
    <t xml:space="preserve">  -  Iekasētais PVN, izlaižot preces brīvam apgrozījumam</t>
  </si>
  <si>
    <t xml:space="preserve">  -  PVN par jaunu transportlīdzekļu iegādēm</t>
  </si>
  <si>
    <t xml:space="preserve">  -  ES teritorijā nereģistrēto personu iemaksātais PVN par elektroniski sniegtajiem pakalpojumiem</t>
  </si>
  <si>
    <t xml:space="preserve">  -  Dalībvalstu pārskaitītais PVN par elektroniski sniegtajiem pakalpojumiem</t>
  </si>
  <si>
    <t>Akcīzes nodoklis - kopā</t>
  </si>
  <si>
    <t xml:space="preserve">      tajā skaitā par:</t>
  </si>
  <si>
    <t xml:space="preserve">  -  Alkoholiskajiem dzērieniem</t>
  </si>
  <si>
    <t xml:space="preserve">  -  Alu</t>
  </si>
  <si>
    <t xml:space="preserve">  -  Alkoholiskajiem dzērieniem un alu kopā</t>
  </si>
  <si>
    <t xml:space="preserve">  -  Tabakas izstrādājumiem</t>
  </si>
  <si>
    <t xml:space="preserve">  -  Naftas produktiem</t>
  </si>
  <si>
    <t xml:space="preserve">  -  Pārējām akcīzes precēm</t>
  </si>
  <si>
    <t>Azartspēļu un izložu nodoklis</t>
  </si>
  <si>
    <t xml:space="preserve">  - Azartspēļu nodoklis</t>
  </si>
  <si>
    <t xml:space="preserve">  - Izložu nodoklis</t>
  </si>
  <si>
    <t>Vieglo automobiļu un motociklu nodoklis</t>
  </si>
  <si>
    <t>Elektroenerģijas nodoklis</t>
  </si>
  <si>
    <t xml:space="preserve">Muitas nodoklis </t>
  </si>
  <si>
    <t>Ieņēmumi no Latvijas Bankas maksājuma</t>
  </si>
  <si>
    <t>Ieņēmumi no dividendēm (ieņēmumi no valsts (pašvaldību) kapitāla izmantošanas)</t>
  </si>
  <si>
    <t xml:space="preserve">  -  Ieņēmumi no a/s "Latvijas valsts meži"</t>
  </si>
  <si>
    <t xml:space="preserve">  -  Pārējie ieņēmumi no dividendēm (ieņēmumi no valsts (pašvaldību) kapitāla izmantošanas)</t>
  </si>
  <si>
    <t>Valsts (pašvaldību) nodevas un kancelejas nodevas</t>
  </si>
  <si>
    <t xml:space="preserve">  - Valsts nod. par valsts sniegto nodrošin. un jurid. un citiem pakalpojumiem</t>
  </si>
  <si>
    <t xml:space="preserve">  - Valsts nodevas par spec. atļauju (licenču) izsniegšanu un profesion. kvalifik. atbilstības dokumentu reģistrāciju</t>
  </si>
  <si>
    <t xml:space="preserve">  - Speciāliem mērķiem paredzētās valsts nodevas</t>
  </si>
  <si>
    <t xml:space="preserve">     Transportlīdzekļu ikgadējā nodeva</t>
  </si>
  <si>
    <t xml:space="preserve">     Izložu un azartspēļu nodeva</t>
  </si>
  <si>
    <t xml:space="preserve">     Uzņēmējdarbības riska valsts nodeva</t>
  </si>
  <si>
    <t xml:space="preserve">     Cukura ražošanas nodeva</t>
  </si>
  <si>
    <t xml:space="preserve">     Pārējās speciāliem mērķiem paredzētās valsts nodevas</t>
  </si>
  <si>
    <t xml:space="preserve">  - Ienākumi no valsts un pašvaldību īpašuma iznomāšanas</t>
  </si>
  <si>
    <t xml:space="preserve">  - Pārējās nodevas</t>
  </si>
  <si>
    <t xml:space="preserve">      Valsts nodeva par azartspēļu iekārtu marķēšanu</t>
  </si>
  <si>
    <t>Naudas sodi  un  sankcijas</t>
  </si>
  <si>
    <t>Pārējie nenodokļu ieņēmumi</t>
  </si>
  <si>
    <t xml:space="preserve">      Ieņēmumi no UMTS licences</t>
  </si>
  <si>
    <t>Valsts pamatbudžets - kopā
 (bez DRN un IIN)</t>
  </si>
  <si>
    <t xml:space="preserve">  - Valsts sociālās apdrošināšanas obligātās iemaksas</t>
  </si>
  <si>
    <t xml:space="preserve">  - Sociālā nodokļa parādi</t>
  </si>
  <si>
    <t>Dabas resursu nodoklis 
(ieskaitot pašvaldību speciālo budžetu)</t>
  </si>
  <si>
    <t>Iedzīvotāju ienākuma nodoklis
(ieskaitot pašvaldību pamatbudžetu)</t>
  </si>
  <si>
    <t>VID administrējamie ieņēmumi - kopā</t>
  </si>
  <si>
    <t>VID administrējamie ieņēmumi- kopā
(neieskaitot iedzīvotāju ienākuma nodokli)</t>
  </si>
  <si>
    <t xml:space="preserve">  *) Saskaņā ar 17.07.2008. grozījumiem likumā "Par valsts budžetu 2008.gadam"</t>
  </si>
  <si>
    <t>Galvenās nodokļu pārvaldes direktora vietnieks</t>
  </si>
  <si>
    <t>J.Nesaule</t>
  </si>
  <si>
    <r>
      <t xml:space="preserve">Sociālās apdrošināšanas iemaksas 
</t>
    </r>
    <r>
      <rPr>
        <sz val="13"/>
        <rFont val="Times New Roman"/>
        <family val="1"/>
      </rPr>
      <t>(ieskaitot fondētās pensijas)</t>
    </r>
  </si>
  <si>
    <t>2008.gada novembrī</t>
  </si>
  <si>
    <t>2008.gada  ieņēmumu plāns*</t>
  </si>
  <si>
    <t>Plāns pārskata mēnesim</t>
  </si>
  <si>
    <t>Mēneša plāna izpilde</t>
  </si>
  <si>
    <t>*) Saskaņā ar 17.07.2008. grozījumiem likumā "Par valsts budžetu 2008.gadam""</t>
  </si>
  <si>
    <t>Valsts  ieņēmumu  dienests</t>
  </si>
  <si>
    <t>Kopsavilkums par budžeta ieņēmumu daļas izpildi  2008.gada 11 mēnešos, 
salīdzinājumā ar iepriekšējā gada atbilstošo periodu</t>
  </si>
  <si>
    <t>(tūkst. Ls)</t>
  </si>
  <si>
    <t>Klasif. kods</t>
  </si>
  <si>
    <t>Maksājuma nosaukums</t>
  </si>
  <si>
    <t xml:space="preserve">Faktiski </t>
  </si>
  <si>
    <t>iekasēts</t>
  </si>
  <si>
    <t>Starpība (2008. - 2007.)</t>
  </si>
  <si>
    <t>2007.g.</t>
  </si>
  <si>
    <t>2008.g.</t>
  </si>
  <si>
    <t>(+, -)</t>
  </si>
  <si>
    <t>1.2.0.0.</t>
  </si>
  <si>
    <t>1.2.1.0.</t>
  </si>
  <si>
    <t>Uzņēmumu ienākuma nodoklis</t>
  </si>
  <si>
    <t>1.2.2.0.</t>
  </si>
  <si>
    <t>Peļņas nodokļa parādi</t>
  </si>
  <si>
    <t>5.1.0.0.</t>
  </si>
  <si>
    <t>5.1.1.0.</t>
  </si>
  <si>
    <t>Iekšzemē iekasētais PVN</t>
  </si>
  <si>
    <t>5.1.2.0.</t>
  </si>
  <si>
    <t>Apgrozījuma nodokļa parādi</t>
  </si>
  <si>
    <t>5.1.3.0.</t>
  </si>
  <si>
    <t>Iekasētais PVN, izlaižot preces brīvam apgrozījumam</t>
  </si>
  <si>
    <t>5.1.4.0.</t>
  </si>
  <si>
    <t>PVN par jaunu transportlīdzekļu iegādēm</t>
  </si>
  <si>
    <t>5.1.5.0.</t>
  </si>
  <si>
    <t>ES teritorijā nereģistrēto personu iemaksātais PVN par elektroniski sniegtajiem pakalpojumiem</t>
  </si>
  <si>
    <t>5.1.6.0.</t>
  </si>
  <si>
    <t>Dalībvalstu pārskaitītais PVN par elektroniski sniegtajiem pakalpojumiem</t>
  </si>
  <si>
    <t>5.A.0.0.</t>
  </si>
  <si>
    <t xml:space="preserve">Azartspēļu un izložu nodoklis </t>
  </si>
  <si>
    <t>5.4.1.0.</t>
  </si>
  <si>
    <t>5.4.2.0.</t>
  </si>
  <si>
    <t>5.4.3.0.</t>
  </si>
  <si>
    <t xml:space="preserve">Vieglo automobiļu un motociklu nodoklis </t>
  </si>
  <si>
    <t>5.4.4.0.</t>
  </si>
  <si>
    <t>6.0.0.0.</t>
  </si>
  <si>
    <t>Muitas nodoklis</t>
  </si>
  <si>
    <t>8.2.0.0.</t>
  </si>
  <si>
    <t>8.3.0.0.</t>
  </si>
  <si>
    <t>9.0.0.0.</t>
  </si>
  <si>
    <t>9.1.0.0.</t>
  </si>
  <si>
    <t>Valsts nod. par valsts sniegto nodrošin. un jurid. un citiem pakalpojumiem</t>
  </si>
  <si>
    <t>9.2.0.0.</t>
  </si>
  <si>
    <t>Valsts nodevas par spec. atļauju (licenču) izsniegšanu un profesion. kvalifik. atbilstības dokumentu reģistrāciju</t>
  </si>
  <si>
    <t>9.3.0.0.</t>
  </si>
  <si>
    <t>Speciāliem mērķiem paredzētās valsts nodevas</t>
  </si>
  <si>
    <t>9.3.1.0.</t>
  </si>
  <si>
    <t>Transportlīdzekļu ikgadējā nodeva</t>
  </si>
  <si>
    <t>9.3.4.0.</t>
  </si>
  <si>
    <t>Izložu un azartspēļu nodeva</t>
  </si>
  <si>
    <t>9.3.5.0.</t>
  </si>
  <si>
    <t>Uzņēmējdarbības riska valsts nodeva</t>
  </si>
  <si>
    <t>9.3.6.0.</t>
  </si>
  <si>
    <t xml:space="preserve">Cukura ražošanas nodeva </t>
  </si>
  <si>
    <t>9.3.9.0.</t>
  </si>
  <si>
    <t>Pārējās speciāliem mērķiem paredzētās valsts nodevas</t>
  </si>
  <si>
    <t>9.6.0.0.</t>
  </si>
  <si>
    <t>Ienākumi no valsts un pašvaldību īpašuma iznomāšanas</t>
  </si>
  <si>
    <t>9.9.0.0.</t>
  </si>
  <si>
    <t>Pārējās nodevas</t>
  </si>
  <si>
    <t>9.9.3.0.</t>
  </si>
  <si>
    <t>Valsts nodeva par azartspēļu iekārtu marķēšanu</t>
  </si>
  <si>
    <t>10.0.0.0.</t>
  </si>
  <si>
    <t>Naudas sodi un sankcijas</t>
  </si>
  <si>
    <t>12.0.0.0.</t>
  </si>
  <si>
    <t>12.1.0.7.</t>
  </si>
  <si>
    <t>Ieņēmumi no UMTS licences</t>
  </si>
  <si>
    <t>2.0.0.0.</t>
  </si>
  <si>
    <t>2.2.0.0.</t>
  </si>
  <si>
    <t>Valsts sociālās apdrošināšanas obligātās iemaksas</t>
  </si>
  <si>
    <t>2.3.0.0.</t>
  </si>
  <si>
    <t>Sociālā nodokļa parādi</t>
  </si>
  <si>
    <t>5.5.3.0</t>
  </si>
  <si>
    <t>1.1.0.0.</t>
  </si>
  <si>
    <r>
      <t>Akcīzes nodoklis - kopā</t>
    </r>
  </si>
  <si>
    <r>
      <t xml:space="preserve">Sociālās apdrošināšanas iemaksas 
</t>
    </r>
    <r>
      <rPr>
        <sz val="13"/>
        <rFont val="Times New Roman"/>
        <family val="0"/>
      </rPr>
      <t>(ieskaitot fondētās pensijas)</t>
    </r>
  </si>
  <si>
    <t>Kopsavilkums par budžeta ieņēmumu daļas izpildi  2008.gada novembrī, 
salīdzinājumā ar iepriekšējā gada atbilstošo periodu</t>
  </si>
  <si>
    <r>
      <t xml:space="preserve">Sociālās apdrošināšanas iemaksas 
</t>
    </r>
    <r>
      <rPr>
        <sz val="12"/>
        <rFont val="Times New Roman"/>
        <family val="0"/>
      </rPr>
      <t>(ieskaitot fondētās pensijas)</t>
    </r>
  </si>
  <si>
    <t xml:space="preserve">Informācija par faktiski iemaksāto akcīzes nodokli </t>
  </si>
  <si>
    <t>2008.gadā</t>
  </si>
  <si>
    <t>(Latos)</t>
  </si>
  <si>
    <t>Maksājuma veids</t>
  </si>
  <si>
    <t>Alkoholiskie dzērieni</t>
  </si>
  <si>
    <t xml:space="preserve">            tajā  skaitā:</t>
  </si>
  <si>
    <t xml:space="preserve">     - Vīni </t>
  </si>
  <si>
    <t xml:space="preserve">     - Raudzētie dzērieni</t>
  </si>
  <si>
    <t xml:space="preserve">     - Starpprodukti līdz 15 tilpumprocentiem</t>
  </si>
  <si>
    <t xml:space="preserve">     - Starpprodukti virs 15 līdz 22 tilpumprocentiem</t>
  </si>
  <si>
    <t xml:space="preserve">     - Pārējie alkoholiskie dzērieni, izņemot alu</t>
  </si>
  <si>
    <t xml:space="preserve">     - Atmaksas diplomātiem un starptautiskajām organizācijām, kas atrodas Latvijas Republikā, par LR iegādātajiemn alkoholiskajiem dzērieniem</t>
  </si>
  <si>
    <t>Alus</t>
  </si>
  <si>
    <t xml:space="preserve">     - Alus </t>
  </si>
  <si>
    <t xml:space="preserve">     - Alus ar absolūtā spirta daudz. virs 0,5 tilpumproc. līdz 2,8 tilpumproc. </t>
  </si>
  <si>
    <t xml:space="preserve">     - Alus ar absolūtā spirta daudz. virs 2,8 tilpumproc. līdz 4,0 tilpumproc. </t>
  </si>
  <si>
    <t xml:space="preserve">     - Alus ar absolūtā spirta daudz. virs 4,0 tilpumproc. līdz 5,5 tilpumproc. </t>
  </si>
  <si>
    <t xml:space="preserve">     - Alus ar absolūtā spirta daudz. virs 5,5 tilpumproc. līdz 7,0 tilpumproc. </t>
  </si>
  <si>
    <t xml:space="preserve">     - Alus ar absolūtā spirta daudzumu  virs 7,0 tilpumprocentiem </t>
  </si>
  <si>
    <t>Tabakas izstrādājumi</t>
  </si>
  <si>
    <t xml:space="preserve">     - Cigaretes </t>
  </si>
  <si>
    <t xml:space="preserve">     - Cigāri un cigarillas</t>
  </si>
  <si>
    <t xml:space="preserve">     - Smalki sagriezta smēķējamā tabaka cigarešu uztīšanai</t>
  </si>
  <si>
    <t xml:space="preserve">     - Cita smēķējamā tabaka</t>
  </si>
  <si>
    <t xml:space="preserve">     - Atmaksas diplomātiem un starptautiskajām organizācijām, kas atrodas Latvijas Republikā, par LR iegādātajiem tabakas izstrādājumiem</t>
  </si>
  <si>
    <t xml:space="preserve">     - Atmaksas diplomātiem par pārējām akcīzes precēm</t>
  </si>
  <si>
    <t>Pārējās akcīzes preces</t>
  </si>
  <si>
    <t xml:space="preserve">     - Dārgmetāli un to izstrādājumi, dārgakmeņi un to izstrādājumi (izņemot dzintaru un dzintara izstrādājumus)</t>
  </si>
  <si>
    <t xml:space="preserve">     - Vieglie automobiļi </t>
  </si>
  <si>
    <t xml:space="preserve">     - Motocikli (tai skaitā, sniega un ūdens motocikli)</t>
  </si>
  <si>
    <t xml:space="preserve">     - Bezalkoholiskie dzērieni</t>
  </si>
  <si>
    <t xml:space="preserve">     - Kafija</t>
  </si>
  <si>
    <t xml:space="preserve">     - Atmaksas diplomātiem un starptautiskajām organizācijām, kas atrodas Latvijas Republikā, par LR iegādātajām pārējām akcīzes precēm</t>
  </si>
  <si>
    <t>Naftas produkti - kopā</t>
  </si>
  <si>
    <t xml:space="preserve">     - Svinu nesaturošs benzīns, tā aizstājējprodukti un komponenti</t>
  </si>
  <si>
    <t xml:space="preserve">     - Dīzeļdegviela (gāzeļļa), tās aizstājējprodukti un komponenti</t>
  </si>
  <si>
    <t xml:space="preserve">     - Svinu saturošs benzīns, tā aizstājējprodukti un komponenti</t>
  </si>
  <si>
    <t xml:space="preserve">     - Petroleja, tās aizstājējprodukti un komponenti</t>
  </si>
  <si>
    <t xml:space="preserve">     - Naftas gāzes un pārējie gāzveida ogļūdeņraži</t>
  </si>
  <si>
    <t xml:space="preserve">     - Petroleja, tās aizstājējprodukti un komponenti, ko izmanto par kurināmo</t>
  </si>
  <si>
    <t xml:space="preserve">     - Dīzeļdegviela (gāzeļļa), tās aizstājējprodukti un komponenti, ko izmanto par kurināmo</t>
  </si>
  <si>
    <t xml:space="preserve">     - Svinu nesaturošs benzīns, tā aizstājējprodukti un komponenti, kuriem pievienots etilspirts, kas veido 5,0 tilpumprocentus no kopējā produktu daudzuma</t>
  </si>
  <si>
    <t xml:space="preserve">     - Svinu nesaturošs benzīns, tā aizstājējprodukti un komponenti, kuriem pievienots etilspirts, kas veido 85,0 tilpumprocentus no kopējā produktu daudzuma</t>
  </si>
  <si>
    <t xml:space="preserve">     - Dīzeļdegviela (gāzeļļa), tās aizstājējprodukti un komponenti, kuriem pievienota no rapšu sēklu eļļas iegūta biodīzeļdegviela, ja biodīzeļdegviela veido no 5 līdz 30 (neieskaitot) tilpumprocentiem no kopējā naftas produktu daudzuma</t>
  </si>
  <si>
    <t xml:space="preserve">     - Dīzeļdegviela (gāzeļļa), tās aizstājējprodukti un komponenti, kuriem pievienota no rapšu sēklu eļļas iegūta biodīzeļdegviela, ja biodīzeļdegviela veido vismaz 30 tilpumprocentus</t>
  </si>
  <si>
    <t xml:space="preserve">     - Eļļas atkritumi, kuri ietilpst Kombinētās nomenklatūras 2710.preču pozīcijā</t>
  </si>
  <si>
    <t xml:space="preserve">     - Atmaksas diplomatiem un starptautiskajām organizācijām, kas atrodas Latvijas Republikā, par LR iegādātajiem naftas produktiem </t>
  </si>
  <si>
    <t xml:space="preserve">     - Atmaksas, ja degvieleļļa, tās aizstājprodukti un komponenti tika izmantoti par kurināmo</t>
  </si>
  <si>
    <t>K  o p ā</t>
  </si>
  <si>
    <t xml:space="preserve">             tajā skaitā:</t>
  </si>
  <si>
    <t>Valsts pamatbudžetā</t>
  </si>
  <si>
    <t>Speciālajos budžetos</t>
  </si>
  <si>
    <r>
      <t xml:space="preserve">     - Degvieleļļa, tās aizstājējprodukti un komponenti, kuru kolometriskais indekss &gt;=2,0 vai kinemātiskā viskozitāte 50</t>
    </r>
    <r>
      <rPr>
        <b/>
        <sz val="11"/>
        <rFont val="Arial"/>
        <family val="0"/>
      </rPr>
      <t>˚</t>
    </r>
    <r>
      <rPr>
        <b/>
        <sz val="11"/>
        <rFont val="Times New Roman"/>
        <family val="1"/>
      </rPr>
      <t>C&gt;=25cSt</t>
    </r>
  </si>
  <si>
    <r>
      <t xml:space="preserve">     - Degvieleļļa, tās aizstājējprodukti un komponenti, kuru kolometriskais indekss &lt;2,0 un kinemātiskā viskozitāte 50</t>
    </r>
    <r>
      <rPr>
        <b/>
        <sz val="11"/>
        <rFont val="Arial"/>
        <family val="0"/>
      </rPr>
      <t>˚</t>
    </r>
    <r>
      <rPr>
        <b/>
        <sz val="11"/>
        <rFont val="Times New Roman"/>
        <family val="1"/>
      </rPr>
      <t>C&lt;25 cSt, ko izmanto kā kurināmo</t>
    </r>
  </si>
  <si>
    <r>
      <t xml:space="preserve">     - Degvieleļļa, tās aizstājējprodukti un komponenti, kuru kolometriskais indekss &lt;2,0 un kinemātiskā viskozitāte 50</t>
    </r>
    <r>
      <rPr>
        <b/>
        <sz val="11"/>
        <rFont val="Arial"/>
        <family val="0"/>
      </rPr>
      <t>˚</t>
    </r>
    <r>
      <rPr>
        <b/>
        <sz val="11"/>
        <rFont val="Times New Roman"/>
        <family val="1"/>
      </rPr>
      <t>C&lt;25 cSt</t>
    </r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</si>
</sst>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0.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&quot;Ls&quot;#,##0;\-&quot;Ls&quot;#,##0"/>
    <numFmt numFmtId="179" formatCode="&quot;Ls&quot;#,##0;[Red]\-&quot;Ls&quot;#,##0"/>
    <numFmt numFmtId="180" formatCode="&quot;Ls&quot;#,##0.00;\-&quot;Ls&quot;#,##0.00"/>
    <numFmt numFmtId="181" formatCode="&quot;Ls&quot;#,##0.00;[Red]\-&quot;Ls&quot;#,##0.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000%"/>
    <numFmt numFmtId="193" formatCode="0.000%"/>
    <numFmt numFmtId="194" formatCode="0.000"/>
    <numFmt numFmtId="195" formatCode="0.0000"/>
    <numFmt numFmtId="196" formatCode="#,##0.0"/>
    <numFmt numFmtId="197" formatCode="0.000000"/>
    <numFmt numFmtId="198" formatCode="0.00000"/>
    <numFmt numFmtId="199" formatCode="#,##0.000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"/>
    <numFmt numFmtId="206" formatCode="#,##0.000000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BaltOptima"/>
      <family val="0"/>
    </font>
    <font>
      <b/>
      <sz val="13"/>
      <name val="Times New Roman"/>
      <family val="0"/>
    </font>
    <font>
      <b/>
      <sz val="14"/>
      <name val="Times New Roman"/>
      <family val="0"/>
    </font>
    <font>
      <b/>
      <sz val="16"/>
      <name val="Times New Roman"/>
      <family val="1"/>
    </font>
    <font>
      <sz val="12"/>
      <name val="Times New Roman"/>
      <family val="0"/>
    </font>
    <font>
      <sz val="14"/>
      <name val="Times New Roman"/>
      <family val="0"/>
    </font>
    <font>
      <b/>
      <sz val="20"/>
      <name val="Times New Roman"/>
      <family val="0"/>
    </font>
    <font>
      <sz val="20"/>
      <name val="Arial"/>
      <family val="0"/>
    </font>
    <font>
      <sz val="18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2"/>
      <name val="Arial"/>
      <family val="0"/>
    </font>
    <font>
      <sz val="13"/>
      <name val="Times New Roman"/>
      <family val="1"/>
    </font>
    <font>
      <sz val="20"/>
      <name val="Times New Roman"/>
      <family val="1"/>
    </font>
    <font>
      <sz val="21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medium"/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ashed"/>
    </border>
    <border>
      <left style="medium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ashed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ashed"/>
      <bottom style="thin"/>
    </border>
    <border>
      <left style="medium"/>
      <right style="medium"/>
      <top style="dashed"/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4" fillId="0" borderId="0" xfId="21" applyFont="1" applyAlignment="1">
      <alignment horizontal="left" wrapText="1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left" vertical="top" wrapText="1"/>
      <protection/>
    </xf>
    <xf numFmtId="0" fontId="7" fillId="0" borderId="0" xfId="21" applyFont="1" applyAlignment="1">
      <alignment horizontal="centerContinuous" wrapText="1"/>
      <protection/>
    </xf>
    <xf numFmtId="0" fontId="7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11" fillId="0" borderId="0" xfId="21" applyFont="1">
      <alignment/>
      <protection/>
    </xf>
    <xf numFmtId="0" fontId="7" fillId="0" borderId="0" xfId="21" applyFont="1" applyAlignment="1">
      <alignment wrapText="1"/>
      <protection/>
    </xf>
    <xf numFmtId="0" fontId="12" fillId="0" borderId="0" xfId="21" applyFont="1">
      <alignment/>
      <protection/>
    </xf>
    <xf numFmtId="0" fontId="12" fillId="0" borderId="0" xfId="21" applyFont="1" applyAlignment="1">
      <alignment horizontal="right"/>
      <protection/>
    </xf>
    <xf numFmtId="0" fontId="13" fillId="0" borderId="1" xfId="21" applyFont="1" applyBorder="1" applyAlignment="1">
      <alignment horizontal="centerContinuous" vertical="center" wrapText="1"/>
      <protection/>
    </xf>
    <xf numFmtId="0" fontId="13" fillId="0" borderId="2" xfId="21" applyFont="1" applyBorder="1" applyAlignment="1">
      <alignment horizontal="centerContinuous" vertical="center" wrapText="1"/>
      <protection/>
    </xf>
    <xf numFmtId="0" fontId="7" fillId="0" borderId="0" xfId="21" applyFont="1" applyAlignment="1">
      <alignment horizontal="center" vertical="center" wrapText="1"/>
      <protection/>
    </xf>
    <xf numFmtId="0" fontId="13" fillId="0" borderId="3" xfId="21" applyFont="1" applyBorder="1" applyAlignment="1">
      <alignment horizontal="center" vertical="center" wrapText="1"/>
      <protection/>
    </xf>
    <xf numFmtId="0" fontId="5" fillId="0" borderId="4" xfId="0" applyFont="1" applyBorder="1" applyAlignment="1">
      <alignment wrapText="1"/>
    </xf>
    <xf numFmtId="172" fontId="12" fillId="0" borderId="5" xfId="21" applyNumberFormat="1" applyFont="1" applyBorder="1">
      <alignment/>
      <protection/>
    </xf>
    <xf numFmtId="172" fontId="12" fillId="0" borderId="6" xfId="21" applyNumberFormat="1" applyFont="1" applyBorder="1">
      <alignment/>
      <protection/>
    </xf>
    <xf numFmtId="173" fontId="12" fillId="0" borderId="6" xfId="21" applyNumberFormat="1" applyFont="1" applyBorder="1">
      <alignment/>
      <protection/>
    </xf>
    <xf numFmtId="173" fontId="12" fillId="0" borderId="7" xfId="21" applyNumberFormat="1" applyFont="1" applyBorder="1">
      <alignment/>
      <protection/>
    </xf>
    <xf numFmtId="0" fontId="4" fillId="0" borderId="8" xfId="21" applyFont="1" applyBorder="1" applyAlignment="1">
      <alignment horizontal="left" vertical="center" wrapText="1"/>
      <protection/>
    </xf>
    <xf numFmtId="196" fontId="5" fillId="0" borderId="9" xfId="21" applyNumberFormat="1" applyFont="1" applyBorder="1" applyAlignment="1">
      <alignment vertical="center"/>
      <protection/>
    </xf>
    <xf numFmtId="196" fontId="5" fillId="0" borderId="10" xfId="21" applyNumberFormat="1" applyFont="1" applyBorder="1" applyAlignment="1">
      <alignment vertical="center"/>
      <protection/>
    </xf>
    <xf numFmtId="173" fontId="5" fillId="0" borderId="10" xfId="22" applyNumberFormat="1" applyFont="1" applyBorder="1" applyAlignment="1">
      <alignment vertical="center"/>
    </xf>
    <xf numFmtId="173" fontId="5" fillId="0" borderId="11" xfId="22" applyNumberFormat="1" applyFont="1" applyBorder="1" applyAlignment="1">
      <alignment vertical="center"/>
    </xf>
    <xf numFmtId="4" fontId="7" fillId="0" borderId="0" xfId="21" applyNumberFormat="1" applyFont="1">
      <alignment/>
      <protection/>
    </xf>
    <xf numFmtId="0" fontId="7" fillId="0" borderId="8" xfId="21" applyFont="1" applyBorder="1" applyAlignment="1">
      <alignment horizontal="left" vertical="center" wrapText="1"/>
      <protection/>
    </xf>
    <xf numFmtId="196" fontId="8" fillId="0" borderId="9" xfId="21" applyNumberFormat="1" applyFont="1" applyBorder="1" applyAlignment="1">
      <alignment vertical="center"/>
      <protection/>
    </xf>
    <xf numFmtId="196" fontId="8" fillId="0" borderId="12" xfId="21" applyNumberFormat="1" applyFont="1" applyBorder="1" applyAlignment="1">
      <alignment vertical="center"/>
      <protection/>
    </xf>
    <xf numFmtId="173" fontId="8" fillId="0" borderId="12" xfId="22" applyNumberFormat="1" applyFont="1" applyBorder="1" applyAlignment="1">
      <alignment vertical="center"/>
    </xf>
    <xf numFmtId="173" fontId="8" fillId="0" borderId="11" xfId="22" applyNumberFormat="1" applyFont="1" applyBorder="1" applyAlignment="1">
      <alignment vertical="center"/>
    </xf>
    <xf numFmtId="0" fontId="7" fillId="0" borderId="13" xfId="21" applyFont="1" applyBorder="1" applyAlignment="1">
      <alignment horizontal="left" vertical="center" wrapText="1"/>
      <protection/>
    </xf>
    <xf numFmtId="196" fontId="8" fillId="0" borderId="14" xfId="21" applyNumberFormat="1" applyFont="1" applyBorder="1" applyAlignment="1">
      <alignment vertical="center"/>
      <protection/>
    </xf>
    <xf numFmtId="196" fontId="8" fillId="0" borderId="15" xfId="21" applyNumberFormat="1" applyFont="1" applyBorder="1" applyAlignment="1">
      <alignment vertical="center"/>
      <protection/>
    </xf>
    <xf numFmtId="173" fontId="8" fillId="0" borderId="15" xfId="22" applyNumberFormat="1" applyFont="1" applyBorder="1" applyAlignment="1">
      <alignment vertical="center"/>
    </xf>
    <xf numFmtId="173" fontId="8" fillId="0" borderId="16" xfId="22" applyNumberFormat="1" applyFont="1" applyBorder="1" applyAlignment="1">
      <alignment vertical="center"/>
    </xf>
    <xf numFmtId="196" fontId="5" fillId="0" borderId="12" xfId="21" applyNumberFormat="1" applyFont="1" applyBorder="1" applyAlignment="1">
      <alignment vertical="center"/>
      <protection/>
    </xf>
    <xf numFmtId="196" fontId="5" fillId="0" borderId="17" xfId="21" applyNumberFormat="1" applyFont="1" applyBorder="1" applyAlignment="1">
      <alignment vertical="center"/>
      <protection/>
    </xf>
    <xf numFmtId="173" fontId="5" fillId="0" borderId="12" xfId="22" applyNumberFormat="1" applyFont="1" applyBorder="1" applyAlignment="1">
      <alignment vertical="center"/>
    </xf>
    <xf numFmtId="0" fontId="7" fillId="0" borderId="18" xfId="21" applyFont="1" applyBorder="1" applyAlignment="1">
      <alignment horizontal="left" vertical="center" wrapText="1"/>
      <protection/>
    </xf>
    <xf numFmtId="49" fontId="8" fillId="0" borderId="19" xfId="21" applyNumberFormat="1" applyFont="1" applyBorder="1" applyAlignment="1">
      <alignment vertical="center"/>
      <protection/>
    </xf>
    <xf numFmtId="49" fontId="8" fillId="0" borderId="20" xfId="21" applyNumberFormat="1" applyFont="1" applyBorder="1" applyAlignment="1">
      <alignment vertical="center"/>
      <protection/>
    </xf>
    <xf numFmtId="49" fontId="8" fillId="0" borderId="12" xfId="21" applyNumberFormat="1" applyFont="1" applyBorder="1" applyAlignment="1">
      <alignment vertical="center"/>
      <protection/>
    </xf>
    <xf numFmtId="49" fontId="8" fillId="0" borderId="12" xfId="22" applyNumberFormat="1" applyFont="1" applyBorder="1" applyAlignment="1">
      <alignment vertical="center"/>
    </xf>
    <xf numFmtId="49" fontId="8" fillId="0" borderId="11" xfId="22" applyNumberFormat="1" applyFont="1" applyBorder="1" applyAlignment="1">
      <alignment vertical="center"/>
    </xf>
    <xf numFmtId="49" fontId="7" fillId="0" borderId="0" xfId="21" applyNumberFormat="1" applyFont="1">
      <alignment/>
      <protection/>
    </xf>
    <xf numFmtId="49" fontId="7" fillId="0" borderId="18" xfId="21" applyNumberFormat="1" applyFont="1" applyBorder="1" applyAlignment="1">
      <alignment horizontal="left" vertical="center" wrapText="1"/>
      <protection/>
    </xf>
    <xf numFmtId="49" fontId="8" fillId="0" borderId="9" xfId="21" applyNumberFormat="1" applyFont="1" applyBorder="1" applyAlignment="1">
      <alignment vertical="center"/>
      <protection/>
    </xf>
    <xf numFmtId="49" fontId="7" fillId="0" borderId="8" xfId="21" applyNumberFormat="1" applyFont="1" applyBorder="1" applyAlignment="1">
      <alignment horizontal="left" wrapText="1"/>
      <protection/>
    </xf>
    <xf numFmtId="49" fontId="7" fillId="0" borderId="21" xfId="21" applyNumberFormat="1" applyFont="1" applyBorder="1" applyAlignment="1">
      <alignment horizontal="left" vertical="center" wrapText="1"/>
      <protection/>
    </xf>
    <xf numFmtId="0" fontId="4" fillId="0" borderId="22" xfId="21" applyFont="1" applyBorder="1" applyAlignment="1">
      <alignment horizontal="left" vertical="center" wrapText="1"/>
      <protection/>
    </xf>
    <xf numFmtId="196" fontId="5" fillId="0" borderId="23" xfId="21" applyNumberFormat="1" applyFont="1" applyBorder="1" applyAlignment="1">
      <alignment vertical="center"/>
      <protection/>
    </xf>
    <xf numFmtId="173" fontId="5" fillId="0" borderId="17" xfId="22" applyNumberFormat="1" applyFont="1" applyBorder="1" applyAlignment="1">
      <alignment vertical="center"/>
    </xf>
    <xf numFmtId="173" fontId="5" fillId="0" borderId="24" xfId="22" applyNumberFormat="1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96" fontId="5" fillId="0" borderId="0" xfId="21" applyNumberFormat="1" applyFont="1" applyBorder="1" applyAlignment="1">
      <alignment vertical="center"/>
      <protection/>
    </xf>
    <xf numFmtId="196" fontId="5" fillId="0" borderId="25" xfId="21" applyNumberFormat="1" applyFont="1" applyBorder="1" applyAlignment="1">
      <alignment vertical="center"/>
      <protection/>
    </xf>
    <xf numFmtId="173" fontId="5" fillId="0" borderId="25" xfId="22" applyNumberFormat="1" applyFont="1" applyBorder="1" applyAlignment="1">
      <alignment vertical="center"/>
    </xf>
    <xf numFmtId="173" fontId="5" fillId="0" borderId="26" xfId="22" applyNumberFormat="1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196" fontId="8" fillId="0" borderId="19" xfId="21" applyNumberFormat="1" applyFont="1" applyBorder="1" applyAlignment="1">
      <alignment vertical="center"/>
      <protection/>
    </xf>
    <xf numFmtId="196" fontId="8" fillId="0" borderId="20" xfId="21" applyNumberFormat="1" applyFont="1" applyBorder="1" applyAlignment="1">
      <alignment vertical="center"/>
      <protection/>
    </xf>
    <xf numFmtId="173" fontId="8" fillId="0" borderId="20" xfId="22" applyNumberFormat="1" applyFont="1" applyBorder="1" applyAlignment="1">
      <alignment vertical="center"/>
    </xf>
    <xf numFmtId="173" fontId="8" fillId="0" borderId="27" xfId="22" applyNumberFormat="1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0" fontId="4" fillId="0" borderId="28" xfId="21" applyFont="1" applyFill="1" applyBorder="1" applyAlignment="1">
      <alignment horizontal="left" vertical="center" wrapText="1"/>
      <protection/>
    </xf>
    <xf numFmtId="173" fontId="5" fillId="0" borderId="26" xfId="22" applyNumberFormat="1" applyFont="1" applyBorder="1" applyAlignment="1">
      <alignment vertical="center"/>
    </xf>
    <xf numFmtId="0" fontId="12" fillId="0" borderId="18" xfId="21" applyFont="1" applyBorder="1" applyAlignment="1">
      <alignment horizontal="left" vertical="center" wrapText="1"/>
      <protection/>
    </xf>
    <xf numFmtId="0" fontId="12" fillId="0" borderId="13" xfId="21" applyFont="1" applyBorder="1" applyAlignment="1">
      <alignment horizontal="left" vertical="center" wrapText="1"/>
      <protection/>
    </xf>
    <xf numFmtId="0" fontId="4" fillId="0" borderId="21" xfId="21" applyFont="1" applyBorder="1" applyAlignment="1">
      <alignment horizontal="left" vertical="center" wrapText="1"/>
      <protection/>
    </xf>
    <xf numFmtId="196" fontId="5" fillId="0" borderId="14" xfId="21" applyNumberFormat="1" applyFont="1" applyBorder="1" applyAlignment="1">
      <alignment vertical="center"/>
      <protection/>
    </xf>
    <xf numFmtId="196" fontId="5" fillId="0" borderId="15" xfId="21" applyNumberFormat="1" applyFont="1" applyBorder="1" applyAlignment="1">
      <alignment vertical="center"/>
      <protection/>
    </xf>
    <xf numFmtId="173" fontId="5" fillId="0" borderId="15" xfId="22" applyNumberFormat="1" applyFont="1" applyBorder="1" applyAlignment="1">
      <alignment vertical="center"/>
    </xf>
    <xf numFmtId="173" fontId="5" fillId="0" borderId="16" xfId="22" applyNumberFormat="1" applyFont="1" applyBorder="1" applyAlignment="1">
      <alignment vertical="center"/>
    </xf>
    <xf numFmtId="0" fontId="4" fillId="0" borderId="29" xfId="21" applyFont="1" applyBorder="1" applyAlignment="1">
      <alignment horizontal="left" vertical="center"/>
      <protection/>
    </xf>
    <xf numFmtId="196" fontId="5" fillId="0" borderId="30" xfId="21" applyNumberFormat="1" applyFont="1" applyBorder="1" applyAlignment="1">
      <alignment vertical="center"/>
      <protection/>
    </xf>
    <xf numFmtId="0" fontId="4" fillId="0" borderId="21" xfId="21" applyFont="1" applyBorder="1" applyAlignment="1">
      <alignment horizontal="left" vertical="center" wrapText="1"/>
      <protection/>
    </xf>
    <xf numFmtId="196" fontId="5" fillId="0" borderId="31" xfId="21" applyNumberFormat="1" applyFont="1" applyBorder="1" applyAlignment="1">
      <alignment vertical="center"/>
      <protection/>
    </xf>
    <xf numFmtId="173" fontId="5" fillId="0" borderId="32" xfId="22" applyNumberFormat="1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196" fontId="5" fillId="0" borderId="15" xfId="21" applyNumberFormat="1" applyFont="1" applyBorder="1" applyAlignment="1">
      <alignment vertical="center"/>
      <protection/>
    </xf>
    <xf numFmtId="0" fontId="4" fillId="0" borderId="22" xfId="21" applyFont="1" applyBorder="1" applyAlignment="1">
      <alignment horizontal="left" wrapText="1"/>
      <protection/>
    </xf>
    <xf numFmtId="196" fontId="5" fillId="0" borderId="33" xfId="21" applyNumberFormat="1" applyFont="1" applyBorder="1" applyAlignment="1">
      <alignment vertical="center"/>
      <protection/>
    </xf>
    <xf numFmtId="173" fontId="5" fillId="0" borderId="17" xfId="22" applyNumberFormat="1" applyFont="1" applyBorder="1" applyAlignment="1">
      <alignment vertical="center"/>
    </xf>
    <xf numFmtId="49" fontId="7" fillId="0" borderId="18" xfId="21" applyNumberFormat="1" applyFont="1" applyFill="1" applyBorder="1" applyAlignment="1">
      <alignment horizontal="left" wrapText="1"/>
      <protection/>
    </xf>
    <xf numFmtId="196" fontId="5" fillId="0" borderId="19" xfId="21" applyNumberFormat="1" applyFont="1" applyBorder="1" applyAlignment="1">
      <alignment vertical="center"/>
      <protection/>
    </xf>
    <xf numFmtId="196" fontId="5" fillId="0" borderId="20" xfId="21" applyNumberFormat="1" applyFont="1" applyBorder="1" applyAlignment="1">
      <alignment vertical="center"/>
      <protection/>
    </xf>
    <xf numFmtId="173" fontId="5" fillId="0" borderId="20" xfId="22" applyNumberFormat="1" applyFont="1" applyBorder="1" applyAlignment="1">
      <alignment vertical="center"/>
    </xf>
    <xf numFmtId="173" fontId="5" fillId="0" borderId="27" xfId="22" applyNumberFormat="1" applyFont="1" applyBorder="1" applyAlignment="1">
      <alignment vertical="center"/>
    </xf>
    <xf numFmtId="0" fontId="7" fillId="0" borderId="13" xfId="21" applyFont="1" applyBorder="1" applyAlignment="1">
      <alignment horizontal="left" wrapText="1"/>
      <protection/>
    </xf>
    <xf numFmtId="196" fontId="5" fillId="0" borderId="14" xfId="21" applyNumberFormat="1" applyFont="1" applyBorder="1" applyAlignment="1">
      <alignment vertical="center"/>
      <protection/>
    </xf>
    <xf numFmtId="173" fontId="5" fillId="0" borderId="16" xfId="22" applyNumberFormat="1" applyFont="1" applyBorder="1" applyAlignment="1">
      <alignment vertical="center"/>
    </xf>
    <xf numFmtId="196" fontId="5" fillId="0" borderId="34" xfId="21" applyNumberFormat="1" applyFont="1" applyBorder="1" applyAlignment="1">
      <alignment vertical="center"/>
      <protection/>
    </xf>
    <xf numFmtId="196" fontId="5" fillId="0" borderId="35" xfId="21" applyNumberFormat="1" applyFont="1" applyBorder="1" applyAlignment="1">
      <alignment vertical="center"/>
      <protection/>
    </xf>
    <xf numFmtId="173" fontId="5" fillId="0" borderId="35" xfId="22" applyNumberFormat="1" applyFont="1" applyBorder="1" applyAlignment="1">
      <alignment vertical="center"/>
    </xf>
    <xf numFmtId="173" fontId="5" fillId="0" borderId="36" xfId="22" applyNumberFormat="1" applyFont="1" applyBorder="1" applyAlignment="1">
      <alignment vertical="center"/>
    </xf>
    <xf numFmtId="0" fontId="12" fillId="0" borderId="29" xfId="21" applyFont="1" applyBorder="1" applyAlignment="1">
      <alignment horizontal="left" vertical="center" wrapText="1"/>
      <protection/>
    </xf>
    <xf numFmtId="196" fontId="8" fillId="0" borderId="37" xfId="21" applyNumberFormat="1" applyFont="1" applyBorder="1" applyAlignment="1">
      <alignment vertical="center"/>
      <protection/>
    </xf>
    <xf numFmtId="196" fontId="8" fillId="0" borderId="35" xfId="21" applyNumberFormat="1" applyFont="1" applyBorder="1" applyAlignment="1">
      <alignment vertical="center"/>
      <protection/>
    </xf>
    <xf numFmtId="173" fontId="8" fillId="0" borderId="35" xfId="22" applyNumberFormat="1" applyFont="1" applyBorder="1" applyAlignment="1">
      <alignment vertical="center"/>
    </xf>
    <xf numFmtId="173" fontId="8" fillId="0" borderId="36" xfId="22" applyNumberFormat="1" applyFont="1" applyBorder="1" applyAlignment="1">
      <alignment vertical="center"/>
    </xf>
    <xf numFmtId="0" fontId="7" fillId="0" borderId="0" xfId="21" applyFont="1" applyBorder="1">
      <alignment/>
      <protection/>
    </xf>
    <xf numFmtId="0" fontId="12" fillId="0" borderId="8" xfId="0" applyFont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196" fontId="8" fillId="0" borderId="39" xfId="21" applyNumberFormat="1" applyFont="1" applyBorder="1" applyAlignment="1">
      <alignment vertical="center"/>
      <protection/>
    </xf>
    <xf numFmtId="0" fontId="7" fillId="0" borderId="13" xfId="0" applyFont="1" applyBorder="1" applyAlignment="1">
      <alignment vertical="center" wrapText="1"/>
    </xf>
    <xf numFmtId="0" fontId="12" fillId="0" borderId="21" xfId="21" applyFont="1" applyBorder="1" applyAlignment="1">
      <alignment horizontal="left" vertical="center" wrapText="1"/>
      <protection/>
    </xf>
    <xf numFmtId="196" fontId="8" fillId="0" borderId="30" xfId="21" applyNumberFormat="1" applyFont="1" applyBorder="1" applyAlignment="1">
      <alignment vertical="center"/>
      <protection/>
    </xf>
    <xf numFmtId="196" fontId="8" fillId="0" borderId="31" xfId="21" applyNumberFormat="1" applyFont="1" applyBorder="1" applyAlignment="1">
      <alignment vertical="center"/>
      <protection/>
    </xf>
    <xf numFmtId="173" fontId="8" fillId="0" borderId="32" xfId="22" applyNumberFormat="1" applyFont="1" applyBorder="1" applyAlignment="1">
      <alignment vertical="center"/>
    </xf>
    <xf numFmtId="0" fontId="12" fillId="0" borderId="21" xfId="21" applyFont="1" applyBorder="1" applyAlignment="1">
      <alignment horizontal="left"/>
      <protection/>
    </xf>
    <xf numFmtId="196" fontId="8" fillId="0" borderId="40" xfId="21" applyNumberFormat="1" applyFont="1" applyBorder="1" applyAlignment="1">
      <alignment vertical="center"/>
      <protection/>
    </xf>
    <xf numFmtId="173" fontId="8" fillId="0" borderId="25" xfId="22" applyNumberFormat="1" applyFont="1" applyBorder="1" applyAlignment="1">
      <alignment vertical="center"/>
    </xf>
    <xf numFmtId="173" fontId="8" fillId="0" borderId="41" xfId="22" applyNumberFormat="1" applyFont="1" applyBorder="1" applyAlignment="1">
      <alignment vertical="center"/>
    </xf>
    <xf numFmtId="0" fontId="4" fillId="0" borderId="21" xfId="21" applyFont="1" applyBorder="1" applyAlignment="1">
      <alignment horizontal="left" vertical="center" wrapText="1"/>
      <protection/>
    </xf>
    <xf numFmtId="196" fontId="5" fillId="0" borderId="42" xfId="21" applyNumberFormat="1" applyFont="1" applyBorder="1" applyAlignment="1">
      <alignment vertical="center"/>
      <protection/>
    </xf>
    <xf numFmtId="173" fontId="5" fillId="0" borderId="31" xfId="22" applyNumberFormat="1" applyFont="1" applyBorder="1" applyAlignment="1">
      <alignment vertical="center"/>
    </xf>
    <xf numFmtId="0" fontId="7" fillId="0" borderId="4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96" fontId="5" fillId="0" borderId="44" xfId="21" applyNumberFormat="1" applyFont="1" applyBorder="1" applyAlignment="1">
      <alignment vertical="center"/>
      <protection/>
    </xf>
    <xf numFmtId="196" fontId="5" fillId="0" borderId="6" xfId="21" applyNumberFormat="1" applyFont="1" applyBorder="1" applyAlignment="1">
      <alignment vertical="center"/>
      <protection/>
    </xf>
    <xf numFmtId="173" fontId="5" fillId="0" borderId="6" xfId="22" applyNumberFormat="1" applyFont="1" applyBorder="1" applyAlignment="1">
      <alignment vertical="center"/>
    </xf>
    <xf numFmtId="173" fontId="5" fillId="0" borderId="7" xfId="22" applyNumberFormat="1" applyFont="1" applyBorder="1" applyAlignment="1">
      <alignment vertical="center"/>
    </xf>
    <xf numFmtId="196" fontId="7" fillId="0" borderId="0" xfId="21" applyNumberFormat="1" applyFont="1">
      <alignment/>
      <protection/>
    </xf>
    <xf numFmtId="0" fontId="4" fillId="0" borderId="45" xfId="21" applyFont="1" applyBorder="1" applyAlignment="1">
      <alignment horizontal="left" vertical="center" wrapText="1"/>
      <protection/>
    </xf>
    <xf numFmtId="196" fontId="5" fillId="0" borderId="46" xfId="21" applyNumberFormat="1" applyFont="1" applyBorder="1" applyAlignment="1">
      <alignment vertical="center"/>
      <protection/>
    </xf>
    <xf numFmtId="173" fontId="5" fillId="0" borderId="47" xfId="22" applyNumberFormat="1" applyFont="1" applyBorder="1" applyAlignment="1">
      <alignment vertical="center"/>
    </xf>
    <xf numFmtId="0" fontId="7" fillId="0" borderId="43" xfId="21" applyFont="1" applyBorder="1" applyAlignment="1">
      <alignment horizontal="left" vertical="center" wrapText="1"/>
      <protection/>
    </xf>
    <xf numFmtId="196" fontId="8" fillId="0" borderId="48" xfId="21" applyNumberFormat="1" applyFont="1" applyBorder="1" applyAlignment="1">
      <alignment vertical="center"/>
      <protection/>
    </xf>
    <xf numFmtId="196" fontId="8" fillId="0" borderId="3" xfId="21" applyNumberFormat="1" applyFont="1" applyBorder="1" applyAlignment="1">
      <alignment vertical="center"/>
      <protection/>
    </xf>
    <xf numFmtId="173" fontId="8" fillId="0" borderId="49" xfId="22" applyNumberFormat="1" applyFont="1" applyBorder="1" applyAlignment="1">
      <alignment vertical="center"/>
    </xf>
    <xf numFmtId="0" fontId="4" fillId="0" borderId="4" xfId="21" applyFont="1" applyBorder="1" applyAlignment="1">
      <alignment horizontal="left" vertical="center" wrapText="1"/>
      <protection/>
    </xf>
    <xf numFmtId="196" fontId="5" fillId="0" borderId="50" xfId="21" applyNumberFormat="1" applyFont="1" applyBorder="1" applyAlignment="1">
      <alignment vertical="center"/>
      <protection/>
    </xf>
    <xf numFmtId="0" fontId="4" fillId="0" borderId="51" xfId="0" applyFont="1" applyFill="1" applyBorder="1" applyAlignment="1">
      <alignment vertical="center" wrapText="1"/>
    </xf>
    <xf numFmtId="196" fontId="5" fillId="0" borderId="52" xfId="21" applyNumberFormat="1" applyFont="1" applyBorder="1" applyAlignment="1">
      <alignment vertical="center"/>
      <protection/>
    </xf>
    <xf numFmtId="0" fontId="5" fillId="0" borderId="4" xfId="0" applyFont="1" applyBorder="1" applyAlignment="1">
      <alignment vertical="center" wrapText="1"/>
    </xf>
    <xf numFmtId="173" fontId="5" fillId="0" borderId="53" xfId="22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172" fontId="5" fillId="0" borderId="52" xfId="21" applyNumberFormat="1" applyFont="1" applyBorder="1" applyAlignment="1">
      <alignment vertical="center"/>
      <protection/>
    </xf>
    <xf numFmtId="172" fontId="5" fillId="0" borderId="6" xfId="21" applyNumberFormat="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21" applyFont="1">
      <alignment/>
      <protection/>
    </xf>
    <xf numFmtId="0" fontId="7" fillId="0" borderId="0" xfId="21" applyFont="1" applyAlignment="1">
      <alignment vertical="top" wrapText="1"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8" fillId="0" borderId="0" xfId="21" applyFont="1">
      <alignment/>
      <protection/>
    </xf>
    <xf numFmtId="0" fontId="16" fillId="0" borderId="0" xfId="21" applyFont="1" applyAlignment="1">
      <alignment horizontal="right"/>
      <protection/>
    </xf>
    <xf numFmtId="172" fontId="8" fillId="0" borderId="12" xfId="21" applyNumberFormat="1" applyFont="1" applyBorder="1" applyAlignment="1">
      <alignment vertical="center"/>
      <protection/>
    </xf>
    <xf numFmtId="0" fontId="8" fillId="0" borderId="0" xfId="21" applyFont="1" applyAlignment="1">
      <alignment wrapText="1"/>
      <protection/>
    </xf>
    <xf numFmtId="0" fontId="16" fillId="0" borderId="0" xfId="21" applyFont="1" applyAlignment="1">
      <alignment wrapText="1"/>
      <protection/>
    </xf>
    <xf numFmtId="0" fontId="13" fillId="0" borderId="0" xfId="21" applyFont="1" applyAlignment="1">
      <alignment horizontal="left"/>
      <protection/>
    </xf>
    <xf numFmtId="0" fontId="7" fillId="0" borderId="0" xfId="0" applyFont="1" applyAlignment="1">
      <alignment/>
    </xf>
    <xf numFmtId="0" fontId="5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13" fillId="0" borderId="0" xfId="21" applyFont="1" applyAlignment="1">
      <alignment horizontal="left" vertical="top"/>
      <protection/>
    </xf>
    <xf numFmtId="0" fontId="2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52" xfId="0" applyFont="1" applyFill="1" applyBorder="1" applyAlignment="1">
      <alignment horizontal="right" vertical="center" wrapText="1"/>
    </xf>
    <xf numFmtId="0" fontId="12" fillId="0" borderId="53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12" fillId="0" borderId="50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 wrapText="1"/>
    </xf>
    <xf numFmtId="196" fontId="5" fillId="0" borderId="57" xfId="0" applyNumberFormat="1" applyFont="1" applyFill="1" applyBorder="1" applyAlignment="1">
      <alignment horizontal="right" vertical="center"/>
    </xf>
    <xf numFmtId="196" fontId="5" fillId="0" borderId="58" xfId="21" applyNumberFormat="1" applyFont="1" applyFill="1" applyBorder="1" applyAlignment="1">
      <alignment vertical="center"/>
      <protection/>
    </xf>
    <xf numFmtId="196" fontId="5" fillId="0" borderId="59" xfId="0" applyNumberFormat="1" applyFont="1" applyFill="1" applyBorder="1" applyAlignment="1">
      <alignment horizontal="right" vertical="center"/>
    </xf>
    <xf numFmtId="196" fontId="5" fillId="0" borderId="47" xfId="0" applyNumberFormat="1" applyFont="1" applyFill="1" applyBorder="1" applyAlignment="1">
      <alignment horizontal="right" vertical="center" wrapText="1"/>
    </xf>
    <xf numFmtId="0" fontId="7" fillId="0" borderId="6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196" fontId="8" fillId="0" borderId="60" xfId="0" applyNumberFormat="1" applyFont="1" applyFill="1" applyBorder="1" applyAlignment="1">
      <alignment horizontal="right" vertical="center"/>
    </xf>
    <xf numFmtId="196" fontId="8" fillId="0" borderId="27" xfId="21" applyNumberFormat="1" applyFont="1" applyFill="1" applyBorder="1" applyAlignment="1">
      <alignment vertical="center"/>
      <protection/>
    </xf>
    <xf numFmtId="196" fontId="8" fillId="0" borderId="61" xfId="0" applyNumberFormat="1" applyFont="1" applyFill="1" applyBorder="1" applyAlignment="1">
      <alignment horizontal="right" vertical="center"/>
    </xf>
    <xf numFmtId="196" fontId="8" fillId="0" borderId="62" xfId="0" applyNumberFormat="1" applyFont="1" applyFill="1" applyBorder="1" applyAlignment="1">
      <alignment horizontal="right" vertical="center" wrapText="1"/>
    </xf>
    <xf numFmtId="0" fontId="7" fillId="0" borderId="6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196" fontId="8" fillId="0" borderId="63" xfId="0" applyNumberFormat="1" applyFont="1" applyFill="1" applyBorder="1" applyAlignment="1">
      <alignment horizontal="right" vertical="center"/>
    </xf>
    <xf numFmtId="196" fontId="8" fillId="0" borderId="32" xfId="21" applyNumberFormat="1" applyFont="1" applyFill="1" applyBorder="1" applyAlignment="1">
      <alignment vertical="center"/>
      <protection/>
    </xf>
    <xf numFmtId="196" fontId="8" fillId="0" borderId="64" xfId="0" applyNumberFormat="1" applyFont="1" applyFill="1" applyBorder="1" applyAlignment="1">
      <alignment horizontal="right" vertical="center"/>
    </xf>
    <xf numFmtId="196" fontId="8" fillId="0" borderId="16" xfId="0" applyNumberFormat="1" applyFont="1" applyFill="1" applyBorder="1" applyAlignment="1">
      <alignment horizontal="right" vertical="center" wrapText="1"/>
    </xf>
    <xf numFmtId="196" fontId="5" fillId="0" borderId="55" xfId="0" applyNumberFormat="1" applyFont="1" applyFill="1" applyBorder="1" applyAlignment="1">
      <alignment horizontal="right" vertical="center"/>
    </xf>
    <xf numFmtId="196" fontId="5" fillId="0" borderId="65" xfId="21" applyNumberFormat="1" applyFont="1" applyFill="1" applyBorder="1" applyAlignment="1">
      <alignment vertical="center"/>
      <protection/>
    </xf>
    <xf numFmtId="196" fontId="5" fillId="0" borderId="66" xfId="0" applyNumberFormat="1" applyFont="1" applyFill="1" applyBorder="1" applyAlignment="1">
      <alignment horizontal="right" vertical="center" wrapText="1"/>
    </xf>
    <xf numFmtId="196" fontId="8" fillId="0" borderId="67" xfId="0" applyNumberFormat="1" applyFont="1" applyFill="1" applyBorder="1" applyAlignment="1">
      <alignment horizontal="right" vertical="center" wrapText="1"/>
    </xf>
    <xf numFmtId="0" fontId="7" fillId="0" borderId="6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/>
    </xf>
    <xf numFmtId="196" fontId="8" fillId="0" borderId="70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vertical="center"/>
    </xf>
    <xf numFmtId="0" fontId="12" fillId="0" borderId="22" xfId="21" applyFont="1" applyFill="1" applyBorder="1" applyAlignment="1">
      <alignment horizontal="left" vertical="center" wrapText="1"/>
      <protection/>
    </xf>
    <xf numFmtId="196" fontId="5" fillId="0" borderId="23" xfId="0" applyNumberFormat="1" applyFont="1" applyFill="1" applyBorder="1" applyAlignment="1">
      <alignment horizontal="right" vertical="center"/>
    </xf>
    <xf numFmtId="196" fontId="5" fillId="0" borderId="24" xfId="21" applyNumberFormat="1" applyFont="1" applyFill="1" applyBorder="1" applyAlignment="1">
      <alignment vertical="center"/>
      <protection/>
    </xf>
    <xf numFmtId="196" fontId="5" fillId="0" borderId="71" xfId="0" applyNumberFormat="1" applyFont="1" applyFill="1" applyBorder="1" applyAlignment="1">
      <alignment horizontal="right" vertical="center"/>
    </xf>
    <xf numFmtId="196" fontId="5" fillId="0" borderId="24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6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196" fontId="8" fillId="0" borderId="69" xfId="0" applyNumberFormat="1" applyFont="1" applyFill="1" applyBorder="1" applyAlignment="1">
      <alignment horizontal="right" vertical="center"/>
    </xf>
    <xf numFmtId="196" fontId="8" fillId="0" borderId="26" xfId="0" applyNumberFormat="1" applyFont="1" applyFill="1" applyBorder="1" applyAlignment="1">
      <alignment horizontal="right" vertical="center"/>
    </xf>
    <xf numFmtId="196" fontId="5" fillId="0" borderId="72" xfId="0" applyNumberFormat="1" applyFont="1" applyFill="1" applyBorder="1" applyAlignment="1">
      <alignment horizontal="right" vertical="center"/>
    </xf>
    <xf numFmtId="196" fontId="8" fillId="0" borderId="66" xfId="0" applyNumberFormat="1" applyFont="1" applyFill="1" applyBorder="1" applyAlignment="1">
      <alignment horizontal="right" vertical="center" wrapText="1"/>
    </xf>
    <xf numFmtId="0" fontId="12" fillId="0" borderId="6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196" fontId="8" fillId="0" borderId="61" xfId="0" applyNumberFormat="1" applyFont="1" applyFill="1" applyBorder="1" applyAlignment="1">
      <alignment horizontal="right" vertical="center"/>
    </xf>
    <xf numFmtId="0" fontId="12" fillId="0" borderId="63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196" fontId="8" fillId="0" borderId="64" xfId="0" applyNumberFormat="1" applyFont="1" applyFill="1" applyBorder="1" applyAlignment="1">
      <alignment horizontal="right" vertical="center"/>
    </xf>
    <xf numFmtId="172" fontId="12" fillId="0" borderId="0" xfId="0" applyNumberFormat="1" applyFont="1" applyAlignment="1">
      <alignment/>
    </xf>
    <xf numFmtId="0" fontId="12" fillId="0" borderId="56" xfId="21" applyFont="1" applyFill="1" applyBorder="1" applyAlignment="1">
      <alignment horizontal="left" vertical="center"/>
      <protection/>
    </xf>
    <xf numFmtId="0" fontId="7" fillId="0" borderId="60" xfId="0" applyFont="1" applyFill="1" applyBorder="1" applyAlignment="1">
      <alignment vertical="center"/>
    </xf>
    <xf numFmtId="0" fontId="12" fillId="0" borderId="18" xfId="21" applyFont="1" applyFill="1" applyBorder="1" applyAlignment="1">
      <alignment horizontal="left" vertical="center"/>
      <protection/>
    </xf>
    <xf numFmtId="0" fontId="7" fillId="0" borderId="63" xfId="0" applyFont="1" applyFill="1" applyBorder="1" applyAlignment="1">
      <alignment vertical="center"/>
    </xf>
    <xf numFmtId="0" fontId="12" fillId="0" borderId="21" xfId="21" applyFont="1" applyFill="1" applyBorder="1" applyAlignment="1">
      <alignment horizontal="left" vertical="center"/>
      <protection/>
    </xf>
    <xf numFmtId="0" fontId="12" fillId="0" borderId="21" xfId="21" applyFont="1" applyFill="1" applyBorder="1" applyAlignment="1">
      <alignment horizontal="left" vertical="center" wrapText="1"/>
      <protection/>
    </xf>
    <xf numFmtId="196" fontId="5" fillId="0" borderId="63" xfId="0" applyNumberFormat="1" applyFont="1" applyFill="1" applyBorder="1" applyAlignment="1">
      <alignment horizontal="right" vertical="center"/>
    </xf>
    <xf numFmtId="196" fontId="5" fillId="0" borderId="32" xfId="21" applyNumberFormat="1" applyFont="1" applyFill="1" applyBorder="1" applyAlignment="1">
      <alignment vertical="center"/>
      <protection/>
    </xf>
    <xf numFmtId="196" fontId="5" fillId="0" borderId="64" xfId="0" applyNumberFormat="1" applyFont="1" applyFill="1" applyBorder="1" applyAlignment="1">
      <alignment horizontal="right" vertical="center"/>
    </xf>
    <xf numFmtId="196" fontId="5" fillId="0" borderId="36" xfId="0" applyNumberFormat="1" applyFont="1" applyFill="1" applyBorder="1" applyAlignment="1">
      <alignment horizontal="right" vertical="center" wrapText="1"/>
    </xf>
    <xf numFmtId="0" fontId="12" fillId="0" borderId="73" xfId="21" applyFont="1" applyFill="1" applyBorder="1" applyAlignment="1">
      <alignment horizontal="left" vertical="center"/>
      <protection/>
    </xf>
    <xf numFmtId="0" fontId="12" fillId="0" borderId="42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 wrapText="1"/>
    </xf>
    <xf numFmtId="196" fontId="5" fillId="0" borderId="42" xfId="0" applyNumberFormat="1" applyFont="1" applyFill="1" applyBorder="1" applyAlignment="1">
      <alignment horizontal="right" vertical="center"/>
    </xf>
    <xf numFmtId="196" fontId="5" fillId="0" borderId="36" xfId="21" applyNumberFormat="1" applyFont="1" applyFill="1" applyBorder="1" applyAlignment="1">
      <alignment vertical="center"/>
      <protection/>
    </xf>
    <xf numFmtId="196" fontId="5" fillId="0" borderId="74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vertical="center" wrapText="1"/>
    </xf>
    <xf numFmtId="0" fontId="4" fillId="0" borderId="57" xfId="21" applyFont="1" applyFill="1" applyBorder="1" applyAlignment="1">
      <alignment horizontal="left" wrapText="1"/>
      <protection/>
    </xf>
    <xf numFmtId="196" fontId="5" fillId="0" borderId="36" xfId="0" applyNumberFormat="1" applyFont="1" applyFill="1" applyBorder="1" applyAlignment="1">
      <alignment horizontal="right" vertical="center"/>
    </xf>
    <xf numFmtId="0" fontId="7" fillId="0" borderId="42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196" fontId="8" fillId="0" borderId="42" xfId="0" applyNumberFormat="1" applyFont="1" applyFill="1" applyBorder="1" applyAlignment="1">
      <alignment horizontal="right" vertical="center"/>
    </xf>
    <xf numFmtId="196" fontId="8" fillId="0" borderId="36" xfId="21" applyNumberFormat="1" applyFont="1" applyFill="1" applyBorder="1" applyAlignment="1">
      <alignment vertical="center"/>
      <protection/>
    </xf>
    <xf numFmtId="196" fontId="8" fillId="0" borderId="74" xfId="0" applyNumberFormat="1" applyFont="1" applyFill="1" applyBorder="1" applyAlignment="1">
      <alignment horizontal="right" vertical="center"/>
    </xf>
    <xf numFmtId="196" fontId="8" fillId="0" borderId="36" xfId="0" applyNumberFormat="1" applyFont="1" applyFill="1" applyBorder="1" applyAlignment="1">
      <alignment horizontal="right" vertical="center" wrapText="1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 wrapText="1"/>
    </xf>
    <xf numFmtId="196" fontId="8" fillId="0" borderId="57" xfId="0" applyNumberFormat="1" applyFont="1" applyFill="1" applyBorder="1" applyAlignment="1">
      <alignment horizontal="right" vertical="center"/>
    </xf>
    <xf numFmtId="196" fontId="8" fillId="0" borderId="65" xfId="21" applyNumberFormat="1" applyFont="1" applyFill="1" applyBorder="1" applyAlignment="1">
      <alignment vertical="center"/>
      <protection/>
    </xf>
    <xf numFmtId="196" fontId="8" fillId="0" borderId="59" xfId="0" applyNumberFormat="1" applyFont="1" applyFill="1" applyBorder="1" applyAlignment="1">
      <alignment horizontal="right" vertical="center"/>
    </xf>
    <xf numFmtId="0" fontId="22" fillId="0" borderId="60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left" vertical="center" wrapText="1"/>
    </xf>
    <xf numFmtId="196" fontId="23" fillId="0" borderId="69" xfId="0" applyNumberFormat="1" applyFont="1" applyFill="1" applyBorder="1" applyAlignment="1">
      <alignment horizontal="right" vertical="center"/>
    </xf>
    <xf numFmtId="196" fontId="23" fillId="0" borderId="27" xfId="21" applyNumberFormat="1" applyFont="1" applyFill="1" applyBorder="1" applyAlignment="1">
      <alignment vertical="center"/>
      <protection/>
    </xf>
    <xf numFmtId="196" fontId="23" fillId="0" borderId="61" xfId="0" applyNumberFormat="1" applyFont="1" applyFill="1" applyBorder="1" applyAlignment="1">
      <alignment horizontal="right" vertical="center"/>
    </xf>
    <xf numFmtId="196" fontId="23" fillId="0" borderId="67" xfId="0" applyNumberFormat="1" applyFont="1" applyFill="1" applyBorder="1" applyAlignment="1">
      <alignment horizontal="right" vertical="center" wrapText="1"/>
    </xf>
    <xf numFmtId="0" fontId="23" fillId="0" borderId="18" xfId="21" applyFont="1" applyFill="1" applyBorder="1" applyAlignment="1">
      <alignment horizontal="left" vertical="center"/>
      <protection/>
    </xf>
    <xf numFmtId="196" fontId="23" fillId="0" borderId="60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 wrapText="1"/>
    </xf>
    <xf numFmtId="196" fontId="23" fillId="0" borderId="75" xfId="0" applyNumberFormat="1" applyFont="1" applyFill="1" applyBorder="1" applyAlignment="1">
      <alignment horizontal="right" vertical="center"/>
    </xf>
    <xf numFmtId="196" fontId="23" fillId="0" borderId="67" xfId="21" applyNumberFormat="1" applyFont="1" applyFill="1" applyBorder="1" applyAlignment="1">
      <alignment vertical="center"/>
      <protection/>
    </xf>
    <xf numFmtId="0" fontId="22" fillId="0" borderId="18" xfId="0" applyFont="1" applyFill="1" applyBorder="1" applyAlignment="1">
      <alignment horizontal="right"/>
    </xf>
    <xf numFmtId="0" fontId="23" fillId="0" borderId="67" xfId="0" applyFont="1" applyFill="1" applyBorder="1" applyAlignment="1">
      <alignment/>
    </xf>
    <xf numFmtId="0" fontId="22" fillId="0" borderId="63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vertical="center" wrapText="1"/>
    </xf>
    <xf numFmtId="196" fontId="23" fillId="0" borderId="73" xfId="0" applyNumberFormat="1" applyFont="1" applyFill="1" applyBorder="1" applyAlignment="1">
      <alignment horizontal="right" vertical="center"/>
    </xf>
    <xf numFmtId="196" fontId="23" fillId="0" borderId="76" xfId="21" applyNumberFormat="1" applyFont="1" applyFill="1" applyBorder="1" applyAlignment="1">
      <alignment vertical="center"/>
      <protection/>
    </xf>
    <xf numFmtId="196" fontId="23" fillId="0" borderId="64" xfId="0" applyNumberFormat="1" applyFont="1" applyFill="1" applyBorder="1" applyAlignment="1">
      <alignment horizontal="right" vertical="center"/>
    </xf>
    <xf numFmtId="196" fontId="8" fillId="0" borderId="34" xfId="0" applyNumberFormat="1" applyFont="1" applyFill="1" applyBorder="1" applyAlignment="1">
      <alignment horizontal="right" vertical="center"/>
    </xf>
    <xf numFmtId="196" fontId="8" fillId="0" borderId="77" xfId="21" applyNumberFormat="1" applyFont="1" applyFill="1" applyBorder="1" applyAlignment="1">
      <alignment vertical="center"/>
      <protection/>
    </xf>
    <xf numFmtId="0" fontId="22" fillId="0" borderId="42" xfId="0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vertical="center"/>
    </xf>
    <xf numFmtId="0" fontId="22" fillId="0" borderId="69" xfId="0" applyFont="1" applyFill="1" applyBorder="1" applyAlignment="1">
      <alignment horizontal="right" vertical="center"/>
    </xf>
    <xf numFmtId="0" fontId="23" fillId="0" borderId="43" xfId="0" applyFont="1" applyFill="1" applyBorder="1" applyAlignment="1">
      <alignment vertical="center"/>
    </xf>
    <xf numFmtId="196" fontId="8" fillId="0" borderId="24" xfId="21" applyNumberFormat="1" applyFont="1" applyFill="1" applyBorder="1" applyAlignment="1">
      <alignment vertical="center"/>
      <protection/>
    </xf>
    <xf numFmtId="196" fontId="8" fillId="0" borderId="78" xfId="0" applyNumberFormat="1" applyFont="1" applyFill="1" applyBorder="1" applyAlignment="1">
      <alignment horizontal="right" vertical="center"/>
    </xf>
    <xf numFmtId="196" fontId="5" fillId="0" borderId="50" xfId="0" applyNumberFormat="1" applyFont="1" applyFill="1" applyBorder="1" applyAlignment="1">
      <alignment horizontal="right" vertical="center"/>
    </xf>
    <xf numFmtId="196" fontId="5" fillId="0" borderId="7" xfId="0" applyNumberFormat="1" applyFont="1" applyFill="1" applyBorder="1" applyAlignment="1">
      <alignment horizontal="right" vertical="center"/>
    </xf>
    <xf numFmtId="196" fontId="5" fillId="0" borderId="5" xfId="0" applyNumberFormat="1" applyFont="1" applyFill="1" applyBorder="1" applyAlignment="1">
      <alignment horizontal="right" vertical="center"/>
    </xf>
    <xf numFmtId="196" fontId="5" fillId="0" borderId="7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12" fillId="0" borderId="79" xfId="0" applyFont="1" applyFill="1" applyBorder="1" applyAlignment="1">
      <alignment vertical="center"/>
    </xf>
    <xf numFmtId="0" fontId="4" fillId="0" borderId="45" xfId="21" applyFont="1" applyFill="1" applyBorder="1" applyAlignment="1">
      <alignment horizontal="left" wrapText="1"/>
      <protection/>
    </xf>
    <xf numFmtId="196" fontId="5" fillId="0" borderId="79" xfId="0" applyNumberFormat="1" applyFont="1" applyFill="1" applyBorder="1" applyAlignment="1">
      <alignment horizontal="right" vertical="center"/>
    </xf>
    <xf numFmtId="196" fontId="5" fillId="0" borderId="47" xfId="21" applyNumberFormat="1" applyFont="1" applyFill="1" applyBorder="1" applyAlignment="1">
      <alignment vertical="center"/>
      <protection/>
    </xf>
    <xf numFmtId="196" fontId="5" fillId="0" borderId="80" xfId="0" applyNumberFormat="1" applyFont="1" applyFill="1" applyBorder="1" applyAlignment="1">
      <alignment horizontal="right" vertical="center"/>
    </xf>
    <xf numFmtId="196" fontId="5" fillId="0" borderId="81" xfId="0" applyNumberFormat="1" applyFont="1" applyFill="1" applyBorder="1" applyAlignment="1">
      <alignment horizontal="right" vertical="center" wrapText="1"/>
    </xf>
    <xf numFmtId="196" fontId="8" fillId="0" borderId="68" xfId="0" applyNumberFormat="1" applyFont="1" applyFill="1" applyBorder="1" applyAlignment="1">
      <alignment horizontal="right" vertical="center"/>
    </xf>
    <xf numFmtId="196" fontId="8" fillId="0" borderId="11" xfId="21" applyNumberFormat="1" applyFont="1" applyFill="1" applyBorder="1" applyAlignment="1">
      <alignment vertical="center"/>
      <protection/>
    </xf>
    <xf numFmtId="0" fontId="7" fillId="0" borderId="51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 wrapText="1"/>
    </xf>
    <xf numFmtId="196" fontId="8" fillId="0" borderId="51" xfId="0" applyNumberFormat="1" applyFont="1" applyFill="1" applyBorder="1" applyAlignment="1">
      <alignment horizontal="right" vertical="center"/>
    </xf>
    <xf numFmtId="196" fontId="8" fillId="0" borderId="82" xfId="21" applyNumberFormat="1" applyFont="1" applyFill="1" applyBorder="1" applyAlignment="1">
      <alignment vertical="center"/>
      <protection/>
    </xf>
    <xf numFmtId="196" fontId="8" fillId="0" borderId="83" xfId="0" applyNumberFormat="1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vertical="center"/>
    </xf>
    <xf numFmtId="0" fontId="4" fillId="0" borderId="43" xfId="21" applyFont="1" applyFill="1" applyBorder="1" applyAlignment="1">
      <alignment horizontal="left" vertical="center" wrapText="1"/>
      <protection/>
    </xf>
    <xf numFmtId="196" fontId="5" fillId="0" borderId="51" xfId="0" applyNumberFormat="1" applyFont="1" applyFill="1" applyBorder="1" applyAlignment="1">
      <alignment horizontal="right" vertical="center"/>
    </xf>
    <xf numFmtId="196" fontId="5" fillId="0" borderId="7" xfId="21" applyNumberFormat="1" applyFont="1" applyFill="1" applyBorder="1" applyAlignment="1">
      <alignment vertical="center"/>
      <protection/>
    </xf>
    <xf numFmtId="196" fontId="5" fillId="0" borderId="84" xfId="0" applyNumberFormat="1" applyFont="1" applyFill="1" applyBorder="1" applyAlignment="1">
      <alignment horizontal="right" vertical="center"/>
    </xf>
    <xf numFmtId="196" fontId="5" fillId="0" borderId="53" xfId="0" applyNumberFormat="1" applyFont="1" applyFill="1" applyBorder="1" applyAlignment="1">
      <alignment horizontal="right" vertical="center" wrapText="1"/>
    </xf>
    <xf numFmtId="0" fontId="12" fillId="0" borderId="5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196" fontId="5" fillId="0" borderId="52" xfId="0" applyNumberFormat="1" applyFont="1" applyFill="1" applyBorder="1" applyAlignment="1">
      <alignment horizontal="right" vertical="center"/>
    </xf>
    <xf numFmtId="0" fontId="24" fillId="0" borderId="0" xfId="21" applyFont="1">
      <alignment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horizontal="right"/>
      <protection/>
    </xf>
    <xf numFmtId="0" fontId="24" fillId="0" borderId="0" xfId="21" applyFont="1" applyAlignment="1">
      <alignment horizontal="right"/>
      <protection/>
    </xf>
    <xf numFmtId="196" fontId="8" fillId="0" borderId="85" xfId="0" applyNumberFormat="1" applyFont="1" applyFill="1" applyBorder="1" applyAlignment="1">
      <alignment horizontal="right" vertical="center" wrapText="1"/>
    </xf>
    <xf numFmtId="0" fontId="12" fillId="0" borderId="42" xfId="0" applyFont="1" applyFill="1" applyBorder="1" applyAlignment="1">
      <alignment vertical="center" wrapText="1"/>
    </xf>
    <xf numFmtId="0" fontId="12" fillId="0" borderId="57" xfId="21" applyFont="1" applyFill="1" applyBorder="1" applyAlignment="1">
      <alignment horizontal="left" wrapText="1"/>
      <protection/>
    </xf>
    <xf numFmtId="0" fontId="12" fillId="0" borderId="45" xfId="21" applyFont="1" applyFill="1" applyBorder="1" applyAlignment="1">
      <alignment horizontal="left" wrapText="1"/>
      <protection/>
    </xf>
    <xf numFmtId="0" fontId="12" fillId="0" borderId="43" xfId="21" applyFont="1" applyFill="1" applyBorder="1" applyAlignment="1">
      <alignment horizontal="left" vertical="center" wrapText="1"/>
      <protection/>
    </xf>
    <xf numFmtId="0" fontId="12" fillId="0" borderId="4" xfId="0" applyFont="1" applyFill="1" applyBorder="1" applyAlignment="1">
      <alignment vertical="center" wrapText="1"/>
    </xf>
    <xf numFmtId="0" fontId="12" fillId="0" borderId="0" xfId="21" applyFont="1" applyAlignment="1">
      <alignment horizontal="left" vertical="top"/>
      <protection/>
    </xf>
    <xf numFmtId="0" fontId="20" fillId="0" borderId="0" xfId="0" applyFont="1" applyAlignment="1">
      <alignment/>
    </xf>
    <xf numFmtId="0" fontId="2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5" fillId="0" borderId="45" xfId="21" applyFont="1" applyBorder="1" applyAlignment="1">
      <alignment horizontal="left" vertical="center" wrapText="1"/>
      <protection/>
    </xf>
    <xf numFmtId="4" fontId="5" fillId="0" borderId="45" xfId="0" applyNumberFormat="1" applyFont="1" applyBorder="1" applyAlignment="1">
      <alignment vertical="center"/>
    </xf>
    <xf numFmtId="0" fontId="26" fillId="0" borderId="18" xfId="21" applyFont="1" applyBorder="1" applyAlignment="1">
      <alignment horizontal="left" vertical="center" wrapText="1"/>
      <protection/>
    </xf>
    <xf numFmtId="4" fontId="5" fillId="0" borderId="18" xfId="21" applyNumberFormat="1" applyFont="1" applyBorder="1" applyAlignment="1">
      <alignment horizontal="left" vertical="center" wrapText="1"/>
      <protection/>
    </xf>
    <xf numFmtId="0" fontId="13" fillId="0" borderId="8" xfId="21" applyFont="1" applyBorder="1" applyAlignment="1">
      <alignment horizontal="left" vertical="center" wrapText="1"/>
      <protection/>
    </xf>
    <xf numFmtId="4" fontId="8" fillId="0" borderId="28" xfId="0" applyNumberFormat="1" applyFont="1" applyBorder="1" applyAlignment="1">
      <alignment vertical="center"/>
    </xf>
    <xf numFmtId="0" fontId="13" fillId="0" borderId="18" xfId="21" applyFont="1" applyBorder="1" applyAlignment="1">
      <alignment horizontal="left" vertical="center" wrapText="1"/>
      <protection/>
    </xf>
    <xf numFmtId="4" fontId="8" fillId="0" borderId="18" xfId="0" applyNumberFormat="1" applyFont="1" applyBorder="1" applyAlignment="1">
      <alignment vertical="center"/>
    </xf>
    <xf numFmtId="0" fontId="13" fillId="0" borderId="69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vertical="center"/>
    </xf>
    <xf numFmtId="0" fontId="26" fillId="0" borderId="38" xfId="21" applyFont="1" applyBorder="1" applyAlignment="1">
      <alignment horizontal="left" vertical="center" wrapText="1"/>
      <protection/>
    </xf>
    <xf numFmtId="4" fontId="8" fillId="0" borderId="38" xfId="0" applyNumberFormat="1" applyFont="1" applyBorder="1" applyAlignment="1">
      <alignment vertical="center"/>
    </xf>
    <xf numFmtId="0" fontId="13" fillId="0" borderId="28" xfId="21" applyFont="1" applyBorder="1" applyAlignment="1">
      <alignment horizontal="left" vertical="center" wrapText="1"/>
      <protection/>
    </xf>
    <xf numFmtId="0" fontId="13" fillId="0" borderId="86" xfId="21" applyFont="1" applyBorder="1" applyAlignment="1">
      <alignment horizontal="left" vertical="center" wrapText="1"/>
      <protection/>
    </xf>
    <xf numFmtId="4" fontId="5" fillId="0" borderId="81" xfId="0" applyNumberFormat="1" applyFont="1" applyBorder="1" applyAlignment="1">
      <alignment vertical="center"/>
    </xf>
    <xf numFmtId="4" fontId="8" fillId="0" borderId="67" xfId="0" applyNumberFormat="1" applyFont="1" applyBorder="1" applyAlignment="1">
      <alignment vertical="center"/>
    </xf>
    <xf numFmtId="0" fontId="12" fillId="0" borderId="18" xfId="21" applyFont="1" applyBorder="1" applyAlignment="1">
      <alignment horizontal="left" wrapText="1"/>
      <protection/>
    </xf>
    <xf numFmtId="4" fontId="8" fillId="0" borderId="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3" fillId="0" borderId="75" xfId="21" applyFont="1" applyBorder="1" applyAlignment="1">
      <alignment horizontal="left" vertical="center" wrapText="1"/>
      <protection/>
    </xf>
    <xf numFmtId="0" fontId="13" fillId="0" borderId="87" xfId="21" applyFont="1" applyBorder="1" applyAlignment="1">
      <alignment horizontal="left" vertical="center" wrapText="1"/>
      <protection/>
    </xf>
    <xf numFmtId="0" fontId="13" fillId="0" borderId="75" xfId="21" applyFont="1" applyFill="1" applyBorder="1" applyAlignment="1">
      <alignment horizontal="left" vertical="center" wrapText="1"/>
      <protection/>
    </xf>
    <xf numFmtId="0" fontId="13" fillId="0" borderId="18" xfId="21" applyFont="1" applyBorder="1" applyAlignment="1">
      <alignment horizontal="left" vertical="center" wrapText="1"/>
      <protection/>
    </xf>
    <xf numFmtId="49" fontId="13" fillId="0" borderId="60" xfId="21" applyNumberFormat="1" applyFont="1" applyBorder="1" applyAlignment="1">
      <alignment horizontal="left" vertical="center" wrapText="1"/>
      <protection/>
    </xf>
    <xf numFmtId="0" fontId="13" fillId="0" borderId="60" xfId="21" applyFont="1" applyBorder="1" applyAlignment="1">
      <alignment horizontal="left" vertical="center" wrapText="1"/>
      <protection/>
    </xf>
    <xf numFmtId="0" fontId="5" fillId="0" borderId="4" xfId="21" applyFont="1" applyBorder="1" applyAlignment="1">
      <alignment horizontal="center" vertical="center"/>
      <protection/>
    </xf>
    <xf numFmtId="4" fontId="5" fillId="0" borderId="4" xfId="0" applyNumberFormat="1" applyFont="1" applyBorder="1" applyAlignment="1">
      <alignment vertical="center"/>
    </xf>
    <xf numFmtId="0" fontId="12" fillId="0" borderId="45" xfId="21" applyFont="1" applyBorder="1" applyAlignment="1">
      <alignment vertical="center"/>
      <protection/>
    </xf>
    <xf numFmtId="4" fontId="5" fillId="0" borderId="45" xfId="21" applyNumberFormat="1" applyFont="1" applyBorder="1" applyAlignment="1">
      <alignment vertical="center"/>
      <protection/>
    </xf>
    <xf numFmtId="0" fontId="4" fillId="0" borderId="28" xfId="21" applyFont="1" applyBorder="1" applyAlignment="1">
      <alignment horizontal="left" vertical="center"/>
      <protection/>
    </xf>
    <xf numFmtId="4" fontId="5" fillId="0" borderId="43" xfId="0" applyNumberFormat="1" applyFont="1" applyBorder="1" applyAlignment="1">
      <alignment vertical="center"/>
    </xf>
    <xf numFmtId="0" fontId="4" fillId="0" borderId="4" xfId="2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0" fontId="21" fillId="0" borderId="0" xfId="21" applyFont="1">
      <alignment/>
      <protection/>
    </xf>
    <xf numFmtId="0" fontId="11" fillId="0" borderId="0" xfId="0" applyFont="1" applyAlignment="1">
      <alignment/>
    </xf>
    <xf numFmtId="0" fontId="11" fillId="0" borderId="0" xfId="21" applyFont="1" applyAlignment="1">
      <alignment horizontal="right"/>
      <protection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88" xfId="21" applyFont="1" applyBorder="1" applyAlignment="1">
      <alignment horizontal="left" wrapText="1"/>
      <protection/>
    </xf>
    <xf numFmtId="0" fontId="0" fillId="0" borderId="88" xfId="0" applyBorder="1" applyAlignment="1">
      <alignment/>
    </xf>
    <xf numFmtId="0" fontId="8" fillId="0" borderId="0" xfId="21" applyFont="1" applyAlignment="1">
      <alignment horizontal="right"/>
      <protection/>
    </xf>
    <xf numFmtId="0" fontId="0" fillId="0" borderId="0" xfId="0" applyAlignment="1">
      <alignment horizontal="right"/>
    </xf>
    <xf numFmtId="0" fontId="9" fillId="0" borderId="0" xfId="21" applyFont="1" applyAlignment="1">
      <alignment horizontal="center" wrapText="1"/>
      <protection/>
    </xf>
    <xf numFmtId="0" fontId="10" fillId="0" borderId="0" xfId="0" applyFont="1" applyAlignment="1">
      <alignment horizontal="center" wrapText="1"/>
    </xf>
    <xf numFmtId="0" fontId="9" fillId="0" borderId="0" xfId="21" applyFont="1" applyAlignment="1">
      <alignment horizontal="center" vertical="top" wrapText="1"/>
      <protection/>
    </xf>
    <xf numFmtId="0" fontId="10" fillId="0" borderId="0" xfId="0" applyFont="1" applyAlignment="1">
      <alignment horizontal="center" vertical="top" wrapText="1"/>
    </xf>
    <xf numFmtId="0" fontId="12" fillId="0" borderId="89" xfId="21" applyFont="1" applyBorder="1" applyAlignment="1">
      <alignment horizontal="center" vertical="center" wrapText="1"/>
      <protection/>
    </xf>
    <xf numFmtId="0" fontId="14" fillId="0" borderId="43" xfId="0" applyFont="1" applyBorder="1" applyAlignment="1">
      <alignment horizontal="center" vertical="center" wrapText="1"/>
    </xf>
    <xf numFmtId="0" fontId="13" fillId="0" borderId="90" xfId="21" applyFont="1" applyBorder="1" applyAlignment="1">
      <alignment horizontal="center" vertical="center" wrapText="1"/>
      <protection/>
    </xf>
    <xf numFmtId="0" fontId="0" fillId="0" borderId="83" xfId="0" applyBorder="1" applyAlignment="1">
      <alignment horizontal="center" vertical="center" wrapText="1"/>
    </xf>
    <xf numFmtId="0" fontId="13" fillId="0" borderId="91" xfId="21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8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0" fontId="13" fillId="0" borderId="92" xfId="21" applyFont="1" applyBorder="1" applyAlignment="1">
      <alignment horizontal="center" vertical="center" wrapText="1" shrinkToFit="1"/>
      <protection/>
    </xf>
    <xf numFmtId="0" fontId="0" fillId="0" borderId="82" xfId="0" applyBorder="1" applyAlignment="1">
      <alignment horizontal="center" vertical="center" wrapText="1" shrinkToFit="1"/>
    </xf>
    <xf numFmtId="0" fontId="17" fillId="0" borderId="0" xfId="21" applyFont="1" applyAlignment="1">
      <alignment horizontal="left" wrapText="1"/>
      <protection/>
    </xf>
    <xf numFmtId="0" fontId="13" fillId="0" borderId="92" xfId="21" applyFont="1" applyBorder="1" applyAlignment="1">
      <alignment horizontal="center" vertical="center" wrapText="1"/>
      <protection/>
    </xf>
    <xf numFmtId="0" fontId="0" fillId="0" borderId="82" xfId="0" applyBorder="1" applyAlignment="1">
      <alignment horizontal="center" vertical="center" wrapText="1"/>
    </xf>
    <xf numFmtId="0" fontId="11" fillId="0" borderId="0" xfId="21" applyFont="1" applyAlignment="1">
      <alignment horizontal="left" wrapText="1"/>
      <protection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/>
    </xf>
    <xf numFmtId="0" fontId="12" fillId="0" borderId="89" xfId="0" applyFont="1" applyFill="1" applyBorder="1" applyAlignment="1">
      <alignment horizontal="center" wrapText="1"/>
    </xf>
    <xf numFmtId="0" fontId="0" fillId="0" borderId="43" xfId="0" applyFill="1" applyBorder="1" applyAlignment="1">
      <alignment horizontal="center"/>
    </xf>
    <xf numFmtId="0" fontId="12" fillId="0" borderId="89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19" fillId="0" borderId="0" xfId="21" applyFont="1" applyAlignment="1">
      <alignment horizontal="center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DEC-9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NP00211\Desktop\3%20atskaites\3%20atsk%2011\1_FK_2008_novembr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NP00211\Desktop\3%20atskaites\3%20atsk%2011\Akc_2008_novemb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 Prognoze2007"/>
      <sheetName val="FM Prognoze2007_Gr"/>
      <sheetName val="Fakt2007"/>
      <sheetName val="Fakt2008"/>
      <sheetName val="!"/>
      <sheetName val="FM Prognoze2008"/>
      <sheetName val="FM Prognoze2008_gr"/>
      <sheetName val="FM Prognoze2008_gr2 (2)"/>
      <sheetName val="Baze2008"/>
      <sheetName val="1FK_10m(CSP)"/>
      <sheetName val="BazeSaite"/>
      <sheetName val="1FK_11"/>
      <sheetName val="1FK_11m"/>
      <sheetName val="1FK-salidz11"/>
      <sheetName val="1FK-salidz11m"/>
      <sheetName val="Salīdz-VK"/>
    </sheetNames>
    <sheetDataSet>
      <sheetData sheetId="0">
        <row r="31">
          <cell r="C31">
            <v>61650</v>
          </cell>
        </row>
      </sheetData>
      <sheetData sheetId="6">
        <row r="10">
          <cell r="D10">
            <v>529000</v>
          </cell>
        </row>
        <row r="14">
          <cell r="D14">
            <v>1263127.98</v>
          </cell>
        </row>
        <row r="22">
          <cell r="D22">
            <v>541163.64</v>
          </cell>
        </row>
        <row r="24">
          <cell r="D24">
            <v>96600</v>
          </cell>
        </row>
        <row r="25">
          <cell r="D25">
            <v>10972</v>
          </cell>
        </row>
        <row r="26">
          <cell r="D26">
            <v>133000</v>
          </cell>
        </row>
        <row r="27">
          <cell r="D27">
            <v>294176.64</v>
          </cell>
        </row>
        <row r="28">
          <cell r="D28">
            <v>6415</v>
          </cell>
        </row>
        <row r="29">
          <cell r="D29">
            <v>22800</v>
          </cell>
        </row>
        <row r="30">
          <cell r="D30">
            <v>22200</v>
          </cell>
        </row>
        <row r="31">
          <cell r="D31">
            <v>600</v>
          </cell>
        </row>
        <row r="32">
          <cell r="D32">
            <v>14200</v>
          </cell>
        </row>
        <row r="35">
          <cell r="D35">
            <v>450</v>
          </cell>
        </row>
        <row r="36">
          <cell r="D36">
            <v>31000</v>
          </cell>
        </row>
        <row r="37">
          <cell r="D37">
            <v>7719.55</v>
          </cell>
        </row>
        <row r="38">
          <cell r="D38">
            <v>98100</v>
          </cell>
        </row>
        <row r="41">
          <cell r="D41">
            <v>85714.69</v>
          </cell>
        </row>
        <row r="43">
          <cell r="D43">
            <v>1194.95</v>
          </cell>
        </row>
        <row r="44">
          <cell r="D44">
            <v>34324.74</v>
          </cell>
        </row>
        <row r="45">
          <cell r="D45">
            <v>28800</v>
          </cell>
        </row>
        <row r="46">
          <cell r="D46">
            <v>2385</v>
          </cell>
        </row>
        <row r="47">
          <cell r="D47">
            <v>2599.74</v>
          </cell>
        </row>
        <row r="48">
          <cell r="D48">
            <v>0</v>
          </cell>
        </row>
        <row r="49">
          <cell r="D49">
            <v>540</v>
          </cell>
        </row>
        <row r="51">
          <cell r="D51">
            <v>232.82</v>
          </cell>
        </row>
        <row r="54">
          <cell r="D54">
            <v>15155.57</v>
          </cell>
        </row>
        <row r="55">
          <cell r="D55">
            <v>10500</v>
          </cell>
        </row>
        <row r="61">
          <cell r="D61">
            <v>1701690</v>
          </cell>
        </row>
        <row r="66">
          <cell r="D66">
            <v>10337.85</v>
          </cell>
        </row>
        <row r="70">
          <cell r="D70">
            <v>1058000</v>
          </cell>
        </row>
      </sheetData>
      <sheetData sheetId="7">
        <row r="47">
          <cell r="R47">
            <v>0</v>
          </cell>
        </row>
      </sheetData>
      <sheetData sheetId="10">
        <row r="8">
          <cell r="I8">
            <v>45128</v>
          </cell>
          <cell r="J8">
            <v>484256.22</v>
          </cell>
        </row>
        <row r="10">
          <cell r="C10">
            <v>468149.464</v>
          </cell>
          <cell r="F10">
            <v>36470.45399999997</v>
          </cell>
          <cell r="G10">
            <v>31969.43</v>
          </cell>
          <cell r="H10">
            <v>369903.2</v>
          </cell>
        </row>
        <row r="11">
          <cell r="C11">
            <v>2.214</v>
          </cell>
          <cell r="F11">
            <v>-6.526</v>
          </cell>
          <cell r="G11">
            <v>-0.02</v>
          </cell>
          <cell r="H11">
            <v>2.59</v>
          </cell>
        </row>
        <row r="12">
          <cell r="G12">
            <v>105206.08</v>
          </cell>
          <cell r="H12">
            <v>1092566.18</v>
          </cell>
          <cell r="I12">
            <v>123000</v>
          </cell>
          <cell r="J12">
            <v>1132933.15</v>
          </cell>
        </row>
        <row r="14">
          <cell r="C14">
            <v>821128.31</v>
          </cell>
          <cell r="F14">
            <v>63166.76000000001</v>
          </cell>
          <cell r="G14">
            <v>81070.16</v>
          </cell>
          <cell r="H14">
            <v>856181.66</v>
          </cell>
        </row>
        <row r="15">
          <cell r="C15">
            <v>3.83</v>
          </cell>
          <cell r="F15">
            <v>0.8200000000000003</v>
          </cell>
          <cell r="G15">
            <v>0.05999999999999517</v>
          </cell>
          <cell r="H15">
            <v>51.15</v>
          </cell>
        </row>
        <row r="16">
          <cell r="C16">
            <v>228507.98</v>
          </cell>
          <cell r="F16">
            <v>16284.820000000007</v>
          </cell>
          <cell r="G16">
            <v>24121.26</v>
          </cell>
          <cell r="H16">
            <v>235994.46</v>
          </cell>
        </row>
        <row r="17">
          <cell r="C17">
            <v>146.26</v>
          </cell>
          <cell r="F17">
            <v>12.48999999999998</v>
          </cell>
          <cell r="G17">
            <v>9.53000000000003</v>
          </cell>
          <cell r="H17">
            <v>270.06</v>
          </cell>
        </row>
        <row r="18">
          <cell r="C18">
            <v>1.59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63.58</v>
          </cell>
          <cell r="F19">
            <v>7.6299999999999955</v>
          </cell>
          <cell r="G19">
            <v>5.069999999999993</v>
          </cell>
          <cell r="H19">
            <v>68.85</v>
          </cell>
        </row>
        <row r="27">
          <cell r="G27">
            <v>40978.68</v>
          </cell>
          <cell r="H27">
            <v>409240.59</v>
          </cell>
          <cell r="I27">
            <v>44705</v>
          </cell>
        </row>
        <row r="29">
          <cell r="C29">
            <v>83411.697</v>
          </cell>
          <cell r="F29">
            <v>7921.71067</v>
          </cell>
          <cell r="G29">
            <v>8173.53</v>
          </cell>
          <cell r="H29">
            <v>82193.23</v>
          </cell>
          <cell r="I29">
            <v>9000</v>
          </cell>
          <cell r="J29">
            <v>86620.41</v>
          </cell>
        </row>
        <row r="30">
          <cell r="C30">
            <v>9662.884</v>
          </cell>
          <cell r="F30">
            <v>686.1669999999995</v>
          </cell>
          <cell r="G30">
            <v>749.3849999999984</v>
          </cell>
          <cell r="H30">
            <v>9975.13</v>
          </cell>
          <cell r="I30">
            <v>726</v>
          </cell>
          <cell r="J30">
            <v>10237.619999999999</v>
          </cell>
        </row>
        <row r="31">
          <cell r="C31">
            <v>132033.404</v>
          </cell>
          <cell r="F31">
            <v>7695.9770000000135</v>
          </cell>
          <cell r="G31">
            <v>7124.034999999996</v>
          </cell>
          <cell r="H31">
            <v>65677.7</v>
          </cell>
          <cell r="I31">
            <v>9067</v>
          </cell>
          <cell r="J31">
            <v>124745.69</v>
          </cell>
        </row>
        <row r="32">
          <cell r="C32">
            <v>267572.42100000003</v>
          </cell>
          <cell r="F32">
            <v>24118.677000000025</v>
          </cell>
          <cell r="G32">
            <v>24407.13</v>
          </cell>
          <cell r="H32">
            <v>245860.11</v>
          </cell>
          <cell r="I32">
            <v>25377</v>
          </cell>
          <cell r="J32">
            <v>269703.16000000003</v>
          </cell>
        </row>
        <row r="33">
          <cell r="C33">
            <v>5461.889999999999</v>
          </cell>
          <cell r="F33">
            <v>413.8599999999997</v>
          </cell>
          <cell r="G33">
            <v>524.61</v>
          </cell>
          <cell r="H33">
            <v>5534.42</v>
          </cell>
          <cell r="I33">
            <v>535</v>
          </cell>
          <cell r="J33">
            <v>5870.76</v>
          </cell>
        </row>
        <row r="34">
          <cell r="C34">
            <v>19874.82</v>
          </cell>
          <cell r="F34">
            <v>1638.8999999999992</v>
          </cell>
          <cell r="G34">
            <v>1948.65</v>
          </cell>
          <cell r="H34">
            <v>20399.57</v>
          </cell>
          <cell r="I34">
            <v>1870.82</v>
          </cell>
        </row>
        <row r="35">
          <cell r="C35">
            <v>19291.3</v>
          </cell>
          <cell r="F35">
            <v>1576.0499999999993</v>
          </cell>
          <cell r="G35">
            <v>1906.4</v>
          </cell>
          <cell r="H35">
            <v>19952.51</v>
          </cell>
          <cell r="I35">
            <v>1822.56</v>
          </cell>
          <cell r="J35">
            <v>20377.460000000003</v>
          </cell>
        </row>
        <row r="36">
          <cell r="C36">
            <v>583.52</v>
          </cell>
          <cell r="F36">
            <v>62.85000000000002</v>
          </cell>
          <cell r="G36">
            <v>42.25</v>
          </cell>
          <cell r="H36">
            <v>447.06</v>
          </cell>
          <cell r="I36">
            <v>48.26</v>
          </cell>
          <cell r="J36">
            <v>551.77</v>
          </cell>
        </row>
        <row r="37">
          <cell r="C37">
            <v>9094.55</v>
          </cell>
          <cell r="F37">
            <v>394.0299999999992</v>
          </cell>
          <cell r="G37">
            <v>1252.63</v>
          </cell>
          <cell r="H37">
            <v>15702.78</v>
          </cell>
          <cell r="I37">
            <v>1428</v>
          </cell>
          <cell r="J37">
            <v>12523.95</v>
          </cell>
        </row>
        <row r="40">
          <cell r="C40">
            <v>760.65</v>
          </cell>
          <cell r="F40">
            <v>62.94999999999993</v>
          </cell>
          <cell r="G40">
            <v>93.22</v>
          </cell>
          <cell r="H40">
            <v>527.58</v>
          </cell>
          <cell r="I40">
            <v>8</v>
          </cell>
          <cell r="J40">
            <v>441.63</v>
          </cell>
        </row>
        <row r="41">
          <cell r="C41">
            <v>24280.15</v>
          </cell>
          <cell r="F41">
            <v>1816.9600000000028</v>
          </cell>
          <cell r="G41">
            <v>2445.53</v>
          </cell>
          <cell r="H41">
            <v>25585.93</v>
          </cell>
          <cell r="I41">
            <v>3010</v>
          </cell>
          <cell r="J41">
            <v>28087.81</v>
          </cell>
        </row>
        <row r="42">
          <cell r="C42">
            <v>7719.55</v>
          </cell>
          <cell r="F42">
            <v>0</v>
          </cell>
          <cell r="G42">
            <v>0</v>
          </cell>
          <cell r="H42">
            <v>987.89</v>
          </cell>
          <cell r="I42">
            <v>0</v>
          </cell>
          <cell r="J42">
            <v>7719.55</v>
          </cell>
        </row>
        <row r="43">
          <cell r="C43">
            <v>85687.12</v>
          </cell>
          <cell r="F43">
            <v>0</v>
          </cell>
          <cell r="G43">
            <v>0</v>
          </cell>
          <cell r="H43">
            <v>59464.91</v>
          </cell>
          <cell r="I43">
            <v>0</v>
          </cell>
          <cell r="J43">
            <v>98100</v>
          </cell>
        </row>
        <row r="44">
          <cell r="C44">
            <v>28694.76</v>
          </cell>
          <cell r="F44">
            <v>0</v>
          </cell>
        </row>
        <row r="45">
          <cell r="C45">
            <v>56992.36</v>
          </cell>
          <cell r="F45">
            <v>0</v>
          </cell>
        </row>
        <row r="48">
          <cell r="C48">
            <v>59035.76</v>
          </cell>
          <cell r="F48">
            <v>3555.25</v>
          </cell>
          <cell r="G48">
            <v>6034.039999999994</v>
          </cell>
          <cell r="H48">
            <v>76247.75</v>
          </cell>
          <cell r="I48">
            <v>10624.54</v>
          </cell>
          <cell r="J48">
            <v>74959.69</v>
          </cell>
        </row>
        <row r="49">
          <cell r="C49">
            <v>1163.41</v>
          </cell>
          <cell r="F49">
            <v>93.57000000000016</v>
          </cell>
          <cell r="G49">
            <v>105.09</v>
          </cell>
          <cell r="H49">
            <v>1025.87</v>
          </cell>
          <cell r="I49">
            <v>93</v>
          </cell>
          <cell r="J49">
            <v>1103.6399999999999</v>
          </cell>
        </row>
        <row r="50">
          <cell r="C50">
            <v>30586.95</v>
          </cell>
          <cell r="F50">
            <v>1998.798450000002</v>
          </cell>
          <cell r="G50">
            <v>2055.49</v>
          </cell>
          <cell r="H50">
            <v>29059.11</v>
          </cell>
          <cell r="I50">
            <v>2468.79</v>
          </cell>
        </row>
        <row r="51">
          <cell r="C51">
            <v>26342.9</v>
          </cell>
          <cell r="F51">
            <v>1590.9099999999999</v>
          </cell>
          <cell r="G51">
            <v>1585.78</v>
          </cell>
          <cell r="H51">
            <v>24514.59</v>
          </cell>
          <cell r="I51">
            <v>2060</v>
          </cell>
          <cell r="J51">
            <v>26799.14</v>
          </cell>
        </row>
        <row r="53">
          <cell r="C53">
            <v>1462</v>
          </cell>
          <cell r="F53">
            <v>199</v>
          </cell>
          <cell r="G53">
            <v>201</v>
          </cell>
          <cell r="H53">
            <v>1635.53</v>
          </cell>
          <cell r="I53">
            <v>150</v>
          </cell>
          <cell r="J53">
            <v>1535</v>
          </cell>
        </row>
        <row r="54">
          <cell r="C54">
            <v>2323.12</v>
          </cell>
          <cell r="F54">
            <v>180.76999999999998</v>
          </cell>
          <cell r="G54">
            <v>221.5</v>
          </cell>
          <cell r="H54">
            <v>2347.27</v>
          </cell>
          <cell r="I54">
            <v>213.79</v>
          </cell>
          <cell r="J54">
            <v>2385.99</v>
          </cell>
        </row>
        <row r="55">
          <cell r="C55">
            <v>-0.01</v>
          </cell>
          <cell r="F55">
            <v>-0.00355</v>
          </cell>
          <cell r="G55">
            <v>0</v>
          </cell>
          <cell r="H55">
            <v>-0.04</v>
          </cell>
          <cell r="I55">
            <v>0</v>
          </cell>
        </row>
        <row r="56">
          <cell r="C56">
            <v>458.94</v>
          </cell>
          <cell r="F56">
            <v>28.122000000000014</v>
          </cell>
          <cell r="G56">
            <v>47.21</v>
          </cell>
          <cell r="H56">
            <v>561.76</v>
          </cell>
          <cell r="I56">
            <v>45</v>
          </cell>
          <cell r="J56">
            <v>494.15</v>
          </cell>
        </row>
        <row r="58">
          <cell r="C58">
            <v>6.38</v>
          </cell>
          <cell r="F58">
            <v>0.3099999999999996</v>
          </cell>
          <cell r="G58">
            <v>1.03</v>
          </cell>
          <cell r="H58">
            <v>38.75</v>
          </cell>
          <cell r="I58">
            <v>45</v>
          </cell>
          <cell r="J58">
            <v>185.11</v>
          </cell>
        </row>
        <row r="65">
          <cell r="C65">
            <v>12546.63</v>
          </cell>
          <cell r="F65">
            <v>997.2199999999993</v>
          </cell>
          <cell r="G65">
            <v>1157.44</v>
          </cell>
          <cell r="H65">
            <v>12383.21</v>
          </cell>
          <cell r="I65">
            <v>1439</v>
          </cell>
          <cell r="J65">
            <v>13716.16</v>
          </cell>
        </row>
        <row r="66">
          <cell r="C66">
            <v>10640.46</v>
          </cell>
          <cell r="F66">
            <v>1113.6799999999985</v>
          </cell>
          <cell r="G66">
            <v>635.8099999999995</v>
          </cell>
          <cell r="H66">
            <v>11737.67</v>
          </cell>
          <cell r="I66">
            <v>723.51</v>
          </cell>
          <cell r="J66">
            <v>9776.5</v>
          </cell>
        </row>
        <row r="72">
          <cell r="C72">
            <v>0</v>
          </cell>
          <cell r="F72">
            <v>0</v>
          </cell>
          <cell r="G72">
            <v>0</v>
          </cell>
          <cell r="H72">
            <v>0</v>
          </cell>
        </row>
        <row r="74">
          <cell r="I74">
            <v>150800</v>
          </cell>
          <cell r="J74">
            <v>1544168.3900000001</v>
          </cell>
        </row>
        <row r="76">
          <cell r="C76">
            <v>1519216.97</v>
          </cell>
          <cell r="F76">
            <v>137163.93999999994</v>
          </cell>
          <cell r="G76">
            <v>126655.72</v>
          </cell>
          <cell r="H76">
            <v>1237842.77</v>
          </cell>
        </row>
        <row r="77">
          <cell r="C77">
            <v>44.27</v>
          </cell>
          <cell r="F77">
            <v>-0.9399999999999977</v>
          </cell>
          <cell r="G77">
            <v>0.23</v>
          </cell>
          <cell r="H77">
            <v>292.4</v>
          </cell>
        </row>
        <row r="82">
          <cell r="C82">
            <v>9223.56</v>
          </cell>
          <cell r="F82">
            <v>181.07999999999993</v>
          </cell>
          <cell r="G82">
            <v>318.81</v>
          </cell>
          <cell r="H82">
            <v>10208.25</v>
          </cell>
          <cell r="I82">
            <v>580.72</v>
          </cell>
          <cell r="J82">
            <v>9768.06</v>
          </cell>
        </row>
        <row r="86">
          <cell r="C86">
            <v>928200.72184</v>
          </cell>
          <cell r="F86">
            <v>85783.92000000004</v>
          </cell>
          <cell r="G86">
            <v>83277.16999999993</v>
          </cell>
          <cell r="H86">
            <v>793030.58</v>
          </cell>
          <cell r="I86">
            <v>96800</v>
          </cell>
          <cell r="J86">
            <v>951708.73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2004"/>
      <sheetName val="2003"/>
      <sheetName val="2002"/>
      <sheetName val="2001"/>
      <sheetName val="2000"/>
      <sheetName val="FMprognAkc2002"/>
      <sheetName val="FMprognAkc2003"/>
      <sheetName val="FMprognAkc2004"/>
      <sheetName val="2005"/>
      <sheetName val="BazeSaite"/>
      <sheetName val="kopakcPb+Sp_m"/>
      <sheetName val="kopakc_Pb+Sp"/>
      <sheetName val="kopakc_PBm"/>
      <sheetName val="kopakc_PB"/>
      <sheetName val="Salidz-per"/>
      <sheetName val="Salidz-men"/>
      <sheetName val="Fakt2000Ls"/>
      <sheetName val="Fakts2001Ls"/>
      <sheetName val="Fakt2002Ls"/>
      <sheetName val="Fakt2003Ls"/>
      <sheetName val="Fakt2004Ls"/>
      <sheetName val="Fakt2005Ls"/>
      <sheetName val="Fakt2006Ls"/>
      <sheetName val="Fakt2007Ls"/>
      <sheetName val="Fakt2008Ls"/>
      <sheetName val="!Akc_iem_Ls"/>
      <sheetName val="Akc_iemTLs"/>
      <sheetName val="!Salidz_gLs_2008-2007"/>
      <sheetName val="Fakt2008t "/>
      <sheetName val="Fakt2007t"/>
      <sheetName val="Fakt2006t"/>
      <sheetName val="Fakt2005t"/>
      <sheetName val="Fakt2004t"/>
      <sheetName val="Fakt2003t"/>
      <sheetName val="Fakt2002t"/>
      <sheetName val="Fakt2001t"/>
      <sheetName val="Fakt2000t"/>
      <sheetName val="!Salidz_gLs_2007_2006"/>
    </sheetNames>
    <sheetDataSet>
      <sheetData sheetId="24"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6">
        <row r="11">
          <cell r="V11">
            <v>371172.4799999995</v>
          </cell>
          <cell r="W11">
            <v>4610645.84</v>
          </cell>
        </row>
        <row r="12">
          <cell r="V12">
            <v>176156.68999999994</v>
          </cell>
          <cell r="W12">
            <v>2011116.76</v>
          </cell>
        </row>
        <row r="13">
          <cell r="V13">
            <v>49338</v>
          </cell>
          <cell r="W13">
            <v>587832.3</v>
          </cell>
        </row>
        <row r="14">
          <cell r="V14">
            <v>60421.25</v>
          </cell>
          <cell r="W14">
            <v>760087.26</v>
          </cell>
        </row>
        <row r="15">
          <cell r="V15">
            <v>7264621.189999998</v>
          </cell>
          <cell r="W15">
            <v>75442039.2</v>
          </cell>
        </row>
        <row r="16">
          <cell r="V16">
            <v>0</v>
          </cell>
          <cell r="W16">
            <v>-23.67</v>
          </cell>
        </row>
        <row r="17">
          <cell r="V17">
            <v>686165.5499999989</v>
          </cell>
          <cell r="W17">
            <v>9662886.53</v>
          </cell>
        </row>
        <row r="27">
          <cell r="V27">
            <v>7669912.620000005</v>
          </cell>
          <cell r="W27">
            <v>131608700.03</v>
          </cell>
        </row>
        <row r="28">
          <cell r="V28">
            <v>3253.7399999999907</v>
          </cell>
          <cell r="W28">
            <v>71152.7</v>
          </cell>
        </row>
        <row r="29">
          <cell r="V29">
            <v>6096.49000000002</v>
          </cell>
          <cell r="W29">
            <v>143281.14</v>
          </cell>
        </row>
        <row r="30">
          <cell r="V30">
            <v>16711.679999999993</v>
          </cell>
          <cell r="W30">
            <v>210263.66</v>
          </cell>
        </row>
        <row r="31">
          <cell r="V31">
            <v>0</v>
          </cell>
          <cell r="W31">
            <v>0</v>
          </cell>
        </row>
        <row r="38">
          <cell r="V38">
            <v>160714.31000000006</v>
          </cell>
          <cell r="W38">
            <v>2491282.67</v>
          </cell>
        </row>
        <row r="39">
          <cell r="V39">
            <v>253161.58999999985</v>
          </cell>
          <cell r="W39">
            <v>2970616.55</v>
          </cell>
        </row>
        <row r="40">
          <cell r="V40">
            <v>0</v>
          </cell>
          <cell r="W40">
            <v>0</v>
          </cell>
        </row>
        <row r="43">
          <cell r="V43">
            <v>9524221.840000004</v>
          </cell>
          <cell r="W43">
            <v>104291757.18</v>
          </cell>
        </row>
        <row r="44">
          <cell r="V44">
            <v>14349750.379999995</v>
          </cell>
          <cell r="W44">
            <v>160533959.64</v>
          </cell>
        </row>
        <row r="45">
          <cell r="V45">
            <v>13.680000000000291</v>
          </cell>
          <cell r="W45">
            <v>3619.13</v>
          </cell>
        </row>
        <row r="46">
          <cell r="V46">
            <v>3495.4300000000003</v>
          </cell>
          <cell r="W46">
            <v>37100.33</v>
          </cell>
        </row>
        <row r="47">
          <cell r="V47">
            <v>9778.440000000031</v>
          </cell>
          <cell r="W47">
            <v>268295.84</v>
          </cell>
        </row>
        <row r="48">
          <cell r="V48">
            <v>167157.2200000002</v>
          </cell>
          <cell r="W48">
            <v>2015807.87</v>
          </cell>
        </row>
        <row r="49">
          <cell r="V49">
            <v>0</v>
          </cell>
          <cell r="W49">
            <v>35</v>
          </cell>
        </row>
        <row r="50">
          <cell r="V50">
            <v>77321.08999999997</v>
          </cell>
          <cell r="W50">
            <v>621502.34</v>
          </cell>
        </row>
        <row r="51">
          <cell r="V51">
            <v>-100.46</v>
          </cell>
          <cell r="W51">
            <v>-100.46</v>
          </cell>
        </row>
        <row r="52">
          <cell r="V52">
            <v>-9833.52</v>
          </cell>
          <cell r="W52">
            <v>10923.18</v>
          </cell>
        </row>
        <row r="53">
          <cell r="V53">
            <v>-689.3399999999999</v>
          </cell>
          <cell r="W53">
            <v>466.16</v>
          </cell>
        </row>
        <row r="54">
          <cell r="V54">
            <v>1259.11</v>
          </cell>
          <cell r="W54">
            <v>1609.27</v>
          </cell>
        </row>
        <row r="55">
          <cell r="V55">
            <v>0</v>
          </cell>
          <cell r="W55">
            <v>0</v>
          </cell>
        </row>
        <row r="56">
          <cell r="V56">
            <v>0</v>
          </cell>
          <cell r="W56">
            <v>0</v>
          </cell>
        </row>
        <row r="57">
          <cell r="V57">
            <v>0.3299999999999983</v>
          </cell>
          <cell r="W57">
            <v>49.36</v>
          </cell>
        </row>
        <row r="58">
          <cell r="V58">
            <v>-3699.1299999999974</v>
          </cell>
          <cell r="W58">
            <v>-54736.18</v>
          </cell>
        </row>
        <row r="59">
          <cell r="V59">
            <v>0</v>
          </cell>
          <cell r="W59">
            <v>-157866.78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J63"/>
  <sheetViews>
    <sheetView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7.8515625" style="11" customWidth="1"/>
    <col min="2" max="2" width="17.00390625" style="4" customWidth="1"/>
    <col min="3" max="3" width="14.57421875" style="4" customWidth="1"/>
    <col min="4" max="4" width="16.57421875" style="4" customWidth="1"/>
    <col min="5" max="5" width="15.7109375" style="4" customWidth="1"/>
    <col min="6" max="6" width="14.28125" style="4" customWidth="1"/>
    <col min="7" max="7" width="12.421875" style="4" customWidth="1"/>
    <col min="8" max="8" width="12.28125" style="4" bestFit="1" customWidth="1"/>
    <col min="9" max="9" width="20.7109375" style="4" customWidth="1"/>
    <col min="10" max="16384" width="9.140625" style="4" customWidth="1"/>
  </cols>
  <sheetData>
    <row r="1" spans="1:7" ht="20.25">
      <c r="A1" s="1" t="s">
        <v>0</v>
      </c>
      <c r="B1" s="2"/>
      <c r="C1" s="3"/>
      <c r="F1" s="354" t="s">
        <v>1</v>
      </c>
      <c r="G1" s="355"/>
    </row>
    <row r="2" spans="1:7" ht="37.5" customHeight="1">
      <c r="A2" s="6" t="s">
        <v>2</v>
      </c>
      <c r="B2" s="7"/>
      <c r="C2" s="8"/>
      <c r="D2" s="8"/>
      <c r="E2" s="9"/>
      <c r="F2" s="366"/>
      <c r="G2" s="367"/>
    </row>
    <row r="3" spans="1:7" s="10" customFormat="1" ht="25.5" customHeight="1">
      <c r="A3" s="356" t="s">
        <v>3</v>
      </c>
      <c r="B3" s="357"/>
      <c r="C3" s="357"/>
      <c r="D3" s="357"/>
      <c r="E3" s="357"/>
      <c r="F3" s="357"/>
      <c r="G3" s="357"/>
    </row>
    <row r="4" spans="1:7" s="10" customFormat="1" ht="35.25" customHeight="1">
      <c r="A4" s="358" t="s">
        <v>4</v>
      </c>
      <c r="B4" s="359"/>
      <c r="C4" s="359"/>
      <c r="D4" s="359"/>
      <c r="E4" s="359"/>
      <c r="F4" s="359"/>
      <c r="G4" s="359"/>
    </row>
    <row r="5" spans="5:7" ht="17.25" customHeight="1" thickBot="1">
      <c r="E5" s="12"/>
      <c r="G5" s="13" t="s">
        <v>5</v>
      </c>
    </row>
    <row r="6" spans="1:8" ht="26.25" customHeight="1">
      <c r="A6" s="360" t="s">
        <v>6</v>
      </c>
      <c r="B6" s="362" t="s">
        <v>7</v>
      </c>
      <c r="C6" s="362" t="s">
        <v>8</v>
      </c>
      <c r="D6" s="364" t="s">
        <v>9</v>
      </c>
      <c r="E6" s="14" t="s">
        <v>10</v>
      </c>
      <c r="F6" s="15"/>
      <c r="G6" s="368" t="s">
        <v>11</v>
      </c>
      <c r="H6" s="16"/>
    </row>
    <row r="7" spans="1:8" ht="36.75" customHeight="1" thickBot="1">
      <c r="A7" s="361"/>
      <c r="B7" s="363"/>
      <c r="C7" s="363"/>
      <c r="D7" s="365"/>
      <c r="E7" s="17" t="s">
        <v>12</v>
      </c>
      <c r="F7" s="17" t="s">
        <v>13</v>
      </c>
      <c r="G7" s="369"/>
      <c r="H7" s="16"/>
    </row>
    <row r="8" spans="1:8" ht="19.5" hidden="1" thickBot="1">
      <c r="A8" s="18" t="s">
        <v>14</v>
      </c>
      <c r="B8" s="19">
        <f>SUM(B9,B12,B19,B32,B33,B34,B37,B49,B50)</f>
        <v>2617233.94</v>
      </c>
      <c r="C8" s="19">
        <f>SUM(C9,C12,C19,C32,C33,C34,C37,C49,C50)</f>
        <v>2379229.75</v>
      </c>
      <c r="D8" s="19">
        <f>SUM(D9,D12,D19,D32,D33,D34,D37,D49,D50)</f>
        <v>2247811.934</v>
      </c>
      <c r="E8" s="20">
        <f>D8-C8</f>
        <v>-131417.8160000001</v>
      </c>
      <c r="F8" s="21">
        <f>IF(B8=0,0,D8/C8)</f>
        <v>0.9447645541587566</v>
      </c>
      <c r="G8" s="22">
        <f>IF(B8=0,0,D8/B8)</f>
        <v>0.8588502157357779</v>
      </c>
      <c r="H8" s="16"/>
    </row>
    <row r="9" spans="1:8" ht="27.75" customHeight="1">
      <c r="A9" s="23" t="s">
        <v>15</v>
      </c>
      <c r="B9" s="24">
        <f>'[1]FM Prognoze2008_gr'!D10</f>
        <v>529000</v>
      </c>
      <c r="C9" s="25">
        <f>'[1]BazeSaite'!J8</f>
        <v>484256.22</v>
      </c>
      <c r="D9" s="25">
        <f>D10+D11</f>
        <v>468151.67799999996</v>
      </c>
      <c r="E9" s="25">
        <f>D9-C9</f>
        <v>-16104.542000000016</v>
      </c>
      <c r="F9" s="26">
        <f>IF(B9=0,0,D9/C9)</f>
        <v>0.9667437580874025</v>
      </c>
      <c r="G9" s="27">
        <f>IF(B9=0,0,D9/B9)</f>
        <v>0.8849748166351606</v>
      </c>
      <c r="H9" s="28"/>
    </row>
    <row r="10" spans="1:7" ht="18.75">
      <c r="A10" s="29" t="s">
        <v>16</v>
      </c>
      <c r="B10" s="30"/>
      <c r="C10" s="31"/>
      <c r="D10" s="31">
        <f>'[1]BazeSaite'!C10</f>
        <v>468149.464</v>
      </c>
      <c r="E10" s="31"/>
      <c r="F10" s="32"/>
      <c r="G10" s="33"/>
    </row>
    <row r="11" spans="1:7" ht="18.75">
      <c r="A11" s="34" t="s">
        <v>17</v>
      </c>
      <c r="B11" s="35"/>
      <c r="C11" s="36"/>
      <c r="D11" s="36">
        <f>'[1]BazeSaite'!C11</f>
        <v>2.214</v>
      </c>
      <c r="E11" s="36"/>
      <c r="F11" s="37"/>
      <c r="G11" s="38"/>
    </row>
    <row r="12" spans="1:7" ht="21.75" customHeight="1">
      <c r="A12" s="23" t="s">
        <v>18</v>
      </c>
      <c r="B12" s="24">
        <f>'[1]FM Prognoze2008_gr'!D14</f>
        <v>1263127.98</v>
      </c>
      <c r="C12" s="39">
        <f>'[1]BazeSaite'!J12</f>
        <v>1132933.15</v>
      </c>
      <c r="D12" s="40">
        <f>SUM(D13,D14,D15,D16,D17,D18)</f>
        <v>1049851.5500000003</v>
      </c>
      <c r="E12" s="39">
        <f>D12-C12</f>
        <v>-83081.59999999963</v>
      </c>
      <c r="F12" s="41">
        <f>IF(B12=0,0,D12/C12)</f>
        <v>0.926666811717885</v>
      </c>
      <c r="G12" s="27">
        <f>IF(B12=0,0,D12/B12)</f>
        <v>0.8311521608443828</v>
      </c>
    </row>
    <row r="13" spans="1:7" ht="17.25" customHeight="1">
      <c r="A13" s="29" t="s">
        <v>19</v>
      </c>
      <c r="B13" s="30"/>
      <c r="C13" s="31"/>
      <c r="D13" s="31">
        <f>'[1]BazeSaite'!C14</f>
        <v>821128.31</v>
      </c>
      <c r="E13" s="31"/>
      <c r="F13" s="32"/>
      <c r="G13" s="33"/>
    </row>
    <row r="14" spans="1:7" ht="17.25" customHeight="1">
      <c r="A14" s="29" t="s">
        <v>20</v>
      </c>
      <c r="B14" s="30"/>
      <c r="C14" s="31"/>
      <c r="D14" s="31">
        <f>'[1]BazeSaite'!C15</f>
        <v>3.83</v>
      </c>
      <c r="E14" s="31"/>
      <c r="F14" s="32"/>
      <c r="G14" s="33"/>
    </row>
    <row r="15" spans="1:7" s="48" customFormat="1" ht="17.25" customHeight="1">
      <c r="A15" s="42" t="s">
        <v>21</v>
      </c>
      <c r="B15" s="43"/>
      <c r="C15" s="44"/>
      <c r="D15" s="31">
        <f>'[1]BazeSaite'!C16</f>
        <v>228507.98</v>
      </c>
      <c r="E15" s="45"/>
      <c r="F15" s="46"/>
      <c r="G15" s="47"/>
    </row>
    <row r="16" spans="1:7" s="48" customFormat="1" ht="18" customHeight="1">
      <c r="A16" s="49" t="s">
        <v>22</v>
      </c>
      <c r="B16" s="50"/>
      <c r="C16" s="45"/>
      <c r="D16" s="31">
        <f>'[1]BazeSaite'!C17</f>
        <v>146.26</v>
      </c>
      <c r="E16" s="45"/>
      <c r="F16" s="46"/>
      <c r="G16" s="47"/>
    </row>
    <row r="17" spans="1:7" ht="30" customHeight="1">
      <c r="A17" s="51" t="s">
        <v>23</v>
      </c>
      <c r="B17" s="30"/>
      <c r="C17" s="31"/>
      <c r="D17" s="31">
        <f>'[1]BazeSaite'!C18</f>
        <v>1.59</v>
      </c>
      <c r="E17" s="31"/>
      <c r="F17" s="32"/>
      <c r="G17" s="33"/>
    </row>
    <row r="18" spans="1:7" ht="30" customHeight="1">
      <c r="A18" s="52" t="s">
        <v>24</v>
      </c>
      <c r="B18" s="35"/>
      <c r="C18" s="36"/>
      <c r="D18" s="36">
        <f>'[1]BazeSaite'!C19</f>
        <v>63.58</v>
      </c>
      <c r="E18" s="36"/>
      <c r="F18" s="37"/>
      <c r="G18" s="38"/>
    </row>
    <row r="19" spans="1:7" ht="18.75">
      <c r="A19" s="53" t="s">
        <v>25</v>
      </c>
      <c r="B19" s="54">
        <f>'[1]FM Prognoze2008_gr'!D22</f>
        <v>541163.64</v>
      </c>
      <c r="C19" s="40">
        <f>SUM(C21,C22,C24,C25,C26)</f>
        <v>497177.64</v>
      </c>
      <c r="D19" s="40">
        <f>SUM(D21,D22,D24,D25,D26)</f>
        <v>498142.2960000001</v>
      </c>
      <c r="E19" s="40">
        <f>D19-C19</f>
        <v>964.6560000000754</v>
      </c>
      <c r="F19" s="55">
        <f>IF(B19=0,0,D19/C19)</f>
        <v>1.0019402642484083</v>
      </c>
      <c r="G19" s="56">
        <f>IF(B19=0,0,D19/B19)</f>
        <v>0.9205021534706214</v>
      </c>
    </row>
    <row r="20" spans="1:7" ht="15.75" customHeight="1">
      <c r="A20" s="57" t="s">
        <v>26</v>
      </c>
      <c r="B20" s="58"/>
      <c r="C20" s="59"/>
      <c r="D20" s="59"/>
      <c r="E20" s="59"/>
      <c r="F20" s="60"/>
      <c r="G20" s="61"/>
    </row>
    <row r="21" spans="1:7" ht="21.75" customHeight="1">
      <c r="A21" s="62" t="s">
        <v>27</v>
      </c>
      <c r="B21" s="63">
        <f>'[1]FM Prognoze2008_gr'!D24</f>
        <v>96600</v>
      </c>
      <c r="C21" s="64">
        <f>'[1]BazeSaite'!J29</f>
        <v>86620.41</v>
      </c>
      <c r="D21" s="64">
        <f>'[1]BazeSaite'!C29</f>
        <v>83411.697</v>
      </c>
      <c r="E21" s="64">
        <f>D21-C21</f>
        <v>-3208.7130000000034</v>
      </c>
      <c r="F21" s="65">
        <f aca="true" t="shared" si="0" ref="F21:F34">IF(B21=0,0,D21/C21)</f>
        <v>0.9629566172683781</v>
      </c>
      <c r="G21" s="66">
        <f aca="true" t="shared" si="1" ref="G21:G34">IF(B21=0,0,D21/B21)</f>
        <v>0.8634751242236025</v>
      </c>
    </row>
    <row r="22" spans="1:7" ht="21.75" customHeight="1">
      <c r="A22" s="62" t="s">
        <v>28</v>
      </c>
      <c r="B22" s="63">
        <f>'[1]FM Prognoze2008_gr'!D25</f>
        <v>10972</v>
      </c>
      <c r="C22" s="64">
        <f>'[1]BazeSaite'!J30</f>
        <v>10237.619999999999</v>
      </c>
      <c r="D22" s="64">
        <f>'[1]BazeSaite'!C30</f>
        <v>9662.884</v>
      </c>
      <c r="E22" s="64">
        <f>D22-C22</f>
        <v>-574.735999999999</v>
      </c>
      <c r="F22" s="65">
        <f t="shared" si="0"/>
        <v>0.9438603894264488</v>
      </c>
      <c r="G22" s="66">
        <f t="shared" si="1"/>
        <v>0.8806857455340867</v>
      </c>
    </row>
    <row r="23" spans="1:7" ht="18.75" hidden="1">
      <c r="A23" s="62" t="s">
        <v>29</v>
      </c>
      <c r="B23" s="63">
        <f>'[1]FM Prognoze2007'!C31</f>
        <v>61650</v>
      </c>
      <c r="C23" s="64">
        <f>C21+C22</f>
        <v>96858.03</v>
      </c>
      <c r="D23" s="64">
        <f>D21+D22</f>
        <v>93074.581</v>
      </c>
      <c r="E23" s="64">
        <f>E21+E22</f>
        <v>-3783.4490000000023</v>
      </c>
      <c r="F23" s="65">
        <f t="shared" si="0"/>
        <v>0.9609381999613249</v>
      </c>
      <c r="G23" s="66">
        <f t="shared" si="1"/>
        <v>1.5097255636658558</v>
      </c>
    </row>
    <row r="24" spans="1:7" ht="21.75" customHeight="1">
      <c r="A24" s="62" t="s">
        <v>30</v>
      </c>
      <c r="B24" s="63">
        <f>'[1]FM Prognoze2008_gr'!D26</f>
        <v>133000</v>
      </c>
      <c r="C24" s="64">
        <f>'[1]BazeSaite'!J31</f>
        <v>124745.69</v>
      </c>
      <c r="D24" s="64">
        <f>'[1]BazeSaite'!C31</f>
        <v>132033.404</v>
      </c>
      <c r="E24" s="64">
        <f aca="true" t="shared" si="2" ref="E24:E34">D24-C24</f>
        <v>7287.714000000007</v>
      </c>
      <c r="F24" s="65">
        <f t="shared" si="0"/>
        <v>1.058420567476119</v>
      </c>
      <c r="G24" s="66">
        <f t="shared" si="1"/>
        <v>0.9927323609022557</v>
      </c>
    </row>
    <row r="25" spans="1:7" ht="21.75" customHeight="1">
      <c r="A25" s="62" t="s">
        <v>31</v>
      </c>
      <c r="B25" s="63">
        <f>'[1]FM Prognoze2008_gr'!D27</f>
        <v>294176.64</v>
      </c>
      <c r="C25" s="64">
        <f>'[1]BazeSaite'!J32</f>
        <v>269703.16000000003</v>
      </c>
      <c r="D25" s="64">
        <f>'[1]BazeSaite'!C32</f>
        <v>267572.42100000003</v>
      </c>
      <c r="E25" s="64">
        <f t="shared" si="2"/>
        <v>-2130.7390000000014</v>
      </c>
      <c r="F25" s="65">
        <f t="shared" si="0"/>
        <v>0.9920996884129945</v>
      </c>
      <c r="G25" s="66">
        <f t="shared" si="1"/>
        <v>0.9095637947323079</v>
      </c>
    </row>
    <row r="26" spans="1:7" ht="18.75">
      <c r="A26" s="67" t="s">
        <v>32</v>
      </c>
      <c r="B26" s="35">
        <f>'[1]FM Prognoze2008_gr'!D28</f>
        <v>6415</v>
      </c>
      <c r="C26" s="36">
        <f>'[1]BazeSaite'!J33</f>
        <v>5870.76</v>
      </c>
      <c r="D26" s="36">
        <f>'[1]BazeSaite'!C33</f>
        <v>5461.889999999999</v>
      </c>
      <c r="E26" s="36">
        <f t="shared" si="2"/>
        <v>-408.8700000000008</v>
      </c>
      <c r="F26" s="37">
        <f t="shared" si="0"/>
        <v>0.9303548433252252</v>
      </c>
      <c r="G26" s="38">
        <f t="shared" si="1"/>
        <v>0.8514247856586126</v>
      </c>
    </row>
    <row r="27" spans="1:7" ht="18" customHeight="1">
      <c r="A27" s="68" t="s">
        <v>33</v>
      </c>
      <c r="B27" s="58">
        <f>'[1]FM Prognoze2008_gr'!D29</f>
        <v>22800</v>
      </c>
      <c r="C27" s="59">
        <f>SUM(C28:C29)</f>
        <v>20929.230000000003</v>
      </c>
      <c r="D27" s="59">
        <f>'[1]BazeSaite'!C34</f>
        <v>19874.82</v>
      </c>
      <c r="E27" s="59">
        <f t="shared" si="2"/>
        <v>-1054.4100000000035</v>
      </c>
      <c r="F27" s="60">
        <f t="shared" si="0"/>
        <v>0.949620220141878</v>
      </c>
      <c r="G27" s="69">
        <f t="shared" si="1"/>
        <v>0.8717026315789473</v>
      </c>
    </row>
    <row r="28" spans="1:7" ht="18" customHeight="1">
      <c r="A28" s="70" t="s">
        <v>34</v>
      </c>
      <c r="B28" s="63">
        <f>'[1]FM Prognoze2008_gr'!D30</f>
        <v>22200</v>
      </c>
      <c r="C28" s="64">
        <f>'[1]BazeSaite'!J35</f>
        <v>20377.460000000003</v>
      </c>
      <c r="D28" s="64">
        <f>'[1]BazeSaite'!C35</f>
        <v>19291.3</v>
      </c>
      <c r="E28" s="64">
        <f t="shared" si="2"/>
        <v>-1086.1600000000035</v>
      </c>
      <c r="F28" s="65">
        <f t="shared" si="0"/>
        <v>0.9466979692267827</v>
      </c>
      <c r="G28" s="66">
        <f t="shared" si="1"/>
        <v>0.8689774774774774</v>
      </c>
    </row>
    <row r="29" spans="1:7" ht="18" customHeight="1">
      <c r="A29" s="71" t="s">
        <v>35</v>
      </c>
      <c r="B29" s="35">
        <f>'[1]FM Prognoze2008_gr'!D31</f>
        <v>600</v>
      </c>
      <c r="C29" s="36">
        <f>'[1]BazeSaite'!J36</f>
        <v>551.77</v>
      </c>
      <c r="D29" s="36">
        <f>'[1]BazeSaite'!C36</f>
        <v>583.52</v>
      </c>
      <c r="E29" s="36">
        <f t="shared" si="2"/>
        <v>31.75</v>
      </c>
      <c r="F29" s="37">
        <f t="shared" si="0"/>
        <v>1.057542091813618</v>
      </c>
      <c r="G29" s="38">
        <f t="shared" si="1"/>
        <v>0.9725333333333332</v>
      </c>
    </row>
    <row r="30" spans="1:7" ht="18" customHeight="1">
      <c r="A30" s="72" t="s">
        <v>36</v>
      </c>
      <c r="B30" s="73">
        <f>'[1]FM Prognoze2008_gr'!D32</f>
        <v>14200</v>
      </c>
      <c r="C30" s="74">
        <f>'[1]BazeSaite'!J37</f>
        <v>12523.95</v>
      </c>
      <c r="D30" s="74">
        <f>'[1]BazeSaite'!C37</f>
        <v>9094.55</v>
      </c>
      <c r="E30" s="74">
        <f t="shared" si="2"/>
        <v>-3429.4000000000015</v>
      </c>
      <c r="F30" s="75">
        <f t="shared" si="0"/>
        <v>0.7261726531964755</v>
      </c>
      <c r="G30" s="76">
        <f t="shared" si="1"/>
        <v>0.6404612676056337</v>
      </c>
    </row>
    <row r="31" spans="1:7" ht="18" customHeight="1">
      <c r="A31" s="77" t="s">
        <v>37</v>
      </c>
      <c r="B31" s="78">
        <f>'[1]FM Prognoze2008_gr'!D35</f>
        <v>450</v>
      </c>
      <c r="C31" s="74">
        <f>'[1]BazeSaite'!J40</f>
        <v>441.63</v>
      </c>
      <c r="D31" s="74">
        <f>'[1]BazeSaite'!C40</f>
        <v>760.65</v>
      </c>
      <c r="E31" s="74">
        <f t="shared" si="2"/>
        <v>319.02</v>
      </c>
      <c r="F31" s="75">
        <f t="shared" si="0"/>
        <v>1.7223694042524285</v>
      </c>
      <c r="G31" s="76">
        <f t="shared" si="1"/>
        <v>1.6903333333333332</v>
      </c>
    </row>
    <row r="32" spans="1:7" ht="21.75" customHeight="1">
      <c r="A32" s="79" t="s">
        <v>38</v>
      </c>
      <c r="B32" s="78">
        <f>'[1]FM Prognoze2008_gr'!D36</f>
        <v>31000</v>
      </c>
      <c r="C32" s="74">
        <f>'[1]BazeSaite'!J41</f>
        <v>28087.81</v>
      </c>
      <c r="D32" s="80">
        <f>'[1]BazeSaite'!C41</f>
        <v>24280.15</v>
      </c>
      <c r="E32" s="39">
        <f t="shared" si="2"/>
        <v>-3807.66</v>
      </c>
      <c r="F32" s="75">
        <f t="shared" si="0"/>
        <v>0.8644372772387737</v>
      </c>
      <c r="G32" s="81">
        <f t="shared" si="1"/>
        <v>0.7832306451612904</v>
      </c>
    </row>
    <row r="33" spans="1:7" ht="21.75" customHeight="1">
      <c r="A33" s="82" t="s">
        <v>39</v>
      </c>
      <c r="B33" s="78">
        <f>'[1]FM Prognoze2008_gr'!D37</f>
        <v>7719.55</v>
      </c>
      <c r="C33" s="80">
        <f>'[1]BazeSaite'!J42</f>
        <v>7719.55</v>
      </c>
      <c r="D33" s="83">
        <f>'[1]BazeSaite'!C42</f>
        <v>7719.55</v>
      </c>
      <c r="E33" s="40">
        <f t="shared" si="2"/>
        <v>0</v>
      </c>
      <c r="F33" s="75">
        <f t="shared" si="0"/>
        <v>1</v>
      </c>
      <c r="G33" s="81">
        <f t="shared" si="1"/>
        <v>1</v>
      </c>
    </row>
    <row r="34" spans="1:7" ht="33.75" customHeight="1">
      <c r="A34" s="84" t="s">
        <v>40</v>
      </c>
      <c r="B34" s="85">
        <f>'[1]FM Prognoze2008_gr'!D38</f>
        <v>98100</v>
      </c>
      <c r="C34" s="40">
        <f>'[1]BazeSaite'!J43</f>
        <v>98100</v>
      </c>
      <c r="D34" s="40">
        <f>'[1]BazeSaite'!C43</f>
        <v>85687.12</v>
      </c>
      <c r="E34" s="40">
        <f t="shared" si="2"/>
        <v>-12412.880000000005</v>
      </c>
      <c r="F34" s="86">
        <f t="shared" si="0"/>
        <v>0.8734670744138634</v>
      </c>
      <c r="G34" s="61">
        <f t="shared" si="1"/>
        <v>0.8734670744138634</v>
      </c>
    </row>
    <row r="35" spans="1:7" ht="18.75" customHeight="1" hidden="1">
      <c r="A35" s="87" t="s">
        <v>41</v>
      </c>
      <c r="B35" s="88"/>
      <c r="C35" s="89"/>
      <c r="D35" s="89">
        <f>'[1]BazeSaite'!C44</f>
        <v>28694.76</v>
      </c>
      <c r="E35" s="89"/>
      <c r="F35" s="90"/>
      <c r="G35" s="91"/>
    </row>
    <row r="36" spans="1:7" ht="30.75" customHeight="1" hidden="1">
      <c r="A36" s="92" t="s">
        <v>42</v>
      </c>
      <c r="B36" s="93"/>
      <c r="C36" s="83"/>
      <c r="D36" s="83">
        <f>'[1]BazeSaite'!C45</f>
        <v>56992.36</v>
      </c>
      <c r="E36" s="83"/>
      <c r="F36" s="75"/>
      <c r="G36" s="94"/>
    </row>
    <row r="37" spans="1:7" ht="22.5" customHeight="1">
      <c r="A37" s="82" t="s">
        <v>43</v>
      </c>
      <c r="B37" s="95">
        <f>SUM(B38,B39,B40,B46,B47)</f>
        <v>121467.20000000001</v>
      </c>
      <c r="C37" s="96">
        <f>SUM(C38,C39,C40,C46,C47)</f>
        <v>107462.72</v>
      </c>
      <c r="D37" s="96">
        <f>SUM(D38,D39,D40,D46,D47)</f>
        <v>90792.50000000001</v>
      </c>
      <c r="E37" s="96">
        <f aca="true" t="shared" si="3" ref="E37:E45">D37-C37</f>
        <v>-16670.219999999987</v>
      </c>
      <c r="F37" s="97">
        <f aca="true" t="shared" si="4" ref="F37:F45">IF(B37=0,0,D37/C37)</f>
        <v>0.8448743899279677</v>
      </c>
      <c r="G37" s="98">
        <f aca="true" t="shared" si="5" ref="G37:G45">IF(B37=0,0,D37/B37)</f>
        <v>0.7474651593187297</v>
      </c>
    </row>
    <row r="38" spans="1:7" ht="31.5">
      <c r="A38" s="99" t="s">
        <v>44</v>
      </c>
      <c r="B38" s="100">
        <f>'[1]FM Prognoze2008_gr'!D41</f>
        <v>85714.69</v>
      </c>
      <c r="C38" s="101">
        <f>'[1]BazeSaite'!J48</f>
        <v>74959.69</v>
      </c>
      <c r="D38" s="101">
        <f>'[1]BazeSaite'!C48</f>
        <v>59035.76</v>
      </c>
      <c r="E38" s="101">
        <f t="shared" si="3"/>
        <v>-15923.93</v>
      </c>
      <c r="F38" s="102">
        <f t="shared" si="4"/>
        <v>0.7875667575466228</v>
      </c>
      <c r="G38" s="103">
        <f t="shared" si="5"/>
        <v>0.6887472847419737</v>
      </c>
    </row>
    <row r="39" spans="1:10" ht="31.5">
      <c r="A39" s="99" t="s">
        <v>45</v>
      </c>
      <c r="B39" s="100">
        <f>'[1]FM Prognoze2008_gr'!D43</f>
        <v>1194.95</v>
      </c>
      <c r="C39" s="101">
        <f>'[1]BazeSaite'!J49</f>
        <v>1103.6399999999999</v>
      </c>
      <c r="D39" s="101">
        <f>'[1]BazeSaite'!C49</f>
        <v>1163.41</v>
      </c>
      <c r="E39" s="101">
        <f t="shared" si="3"/>
        <v>59.77000000000021</v>
      </c>
      <c r="F39" s="102">
        <f t="shared" si="4"/>
        <v>1.0541571526947195</v>
      </c>
      <c r="G39" s="103">
        <f t="shared" si="5"/>
        <v>0.9736055901920583</v>
      </c>
      <c r="J39" s="104"/>
    </row>
    <row r="40" spans="1:7" ht="18.75">
      <c r="A40" s="105" t="s">
        <v>46</v>
      </c>
      <c r="B40" s="30">
        <f>'[1]FM Prognoze2008_gr'!D44</f>
        <v>34324.74</v>
      </c>
      <c r="C40" s="31">
        <f>SUM(C41:C45)</f>
        <v>31214.28</v>
      </c>
      <c r="D40" s="31">
        <f>'[1]BazeSaite'!C50</f>
        <v>30586.95</v>
      </c>
      <c r="E40" s="31">
        <f t="shared" si="3"/>
        <v>-627.3299999999981</v>
      </c>
      <c r="F40" s="32">
        <f t="shared" si="4"/>
        <v>0.979902467716699</v>
      </c>
      <c r="G40" s="33">
        <f t="shared" si="5"/>
        <v>0.8911050746487811</v>
      </c>
    </row>
    <row r="41" spans="1:7" ht="18.75">
      <c r="A41" s="106" t="s">
        <v>47</v>
      </c>
      <c r="B41" s="63">
        <f>'[1]FM Prognoze2008_gr'!D45</f>
        <v>28800</v>
      </c>
      <c r="C41" s="64">
        <f>'[1]BazeSaite'!J51</f>
        <v>26799.14</v>
      </c>
      <c r="D41" s="64">
        <f>'[1]BazeSaite'!C51</f>
        <v>26342.9</v>
      </c>
      <c r="E41" s="64">
        <f t="shared" si="3"/>
        <v>-456.23999999999796</v>
      </c>
      <c r="F41" s="65">
        <f t="shared" si="4"/>
        <v>0.9829755730967487</v>
      </c>
      <c r="G41" s="66">
        <f t="shared" si="5"/>
        <v>0.9146840277777778</v>
      </c>
    </row>
    <row r="42" spans="1:7" ht="18.75">
      <c r="A42" s="29" t="s">
        <v>48</v>
      </c>
      <c r="B42" s="63">
        <f>'[1]FM Prognoze2008_gr'!D46</f>
        <v>2385</v>
      </c>
      <c r="C42" s="64">
        <f>'[1]BazeSaite'!J53</f>
        <v>1535</v>
      </c>
      <c r="D42" s="64">
        <f>'[1]BazeSaite'!C53</f>
        <v>1462</v>
      </c>
      <c r="E42" s="64">
        <f t="shared" si="3"/>
        <v>-73</v>
      </c>
      <c r="F42" s="65">
        <f t="shared" si="4"/>
        <v>0.952442996742671</v>
      </c>
      <c r="G42" s="66">
        <f t="shared" si="5"/>
        <v>0.6129979035639413</v>
      </c>
    </row>
    <row r="43" spans="1:7" ht="18.75">
      <c r="A43" s="107" t="s">
        <v>49</v>
      </c>
      <c r="B43" s="63">
        <f>'[1]FM Prognoze2008_gr'!D47</f>
        <v>2599.74</v>
      </c>
      <c r="C43" s="64">
        <f>'[1]BazeSaite'!J54</f>
        <v>2385.99</v>
      </c>
      <c r="D43" s="64">
        <f>'[1]BazeSaite'!C54</f>
        <v>2323.12</v>
      </c>
      <c r="E43" s="64">
        <f t="shared" si="3"/>
        <v>-62.86999999999989</v>
      </c>
      <c r="F43" s="65">
        <f t="shared" si="4"/>
        <v>0.9736503505882255</v>
      </c>
      <c r="G43" s="66">
        <f t="shared" si="5"/>
        <v>0.8935970520128936</v>
      </c>
    </row>
    <row r="44" spans="1:7" ht="18.75" hidden="1">
      <c r="A44" s="108" t="s">
        <v>50</v>
      </c>
      <c r="B44" s="109">
        <f>'[1]FM Prognoze2008_gr'!D48</f>
        <v>0</v>
      </c>
      <c r="C44" s="64">
        <f>'[1]FM Prognoze2008_gr2 (2)'!R47</f>
        <v>0</v>
      </c>
      <c r="D44" s="64">
        <f>'[1]BazeSaite'!C55</f>
        <v>-0.01</v>
      </c>
      <c r="E44" s="64">
        <f t="shared" si="3"/>
        <v>-0.01</v>
      </c>
      <c r="F44" s="65">
        <f t="shared" si="4"/>
        <v>0</v>
      </c>
      <c r="G44" s="66">
        <f t="shared" si="5"/>
        <v>0</v>
      </c>
    </row>
    <row r="45" spans="1:7" ht="18.75">
      <c r="A45" s="110" t="s">
        <v>51</v>
      </c>
      <c r="B45" s="35">
        <f>'[1]FM Prognoze2008_gr'!D49</f>
        <v>540</v>
      </c>
      <c r="C45" s="36">
        <f>'[1]BazeSaite'!J56</f>
        <v>494.15</v>
      </c>
      <c r="D45" s="36">
        <f>'[1]BazeSaite'!C56</f>
        <v>458.94</v>
      </c>
      <c r="E45" s="36">
        <f t="shared" si="3"/>
        <v>-35.20999999999998</v>
      </c>
      <c r="F45" s="37">
        <f t="shared" si="4"/>
        <v>0.9287463320853993</v>
      </c>
      <c r="G45" s="38">
        <f t="shared" si="5"/>
        <v>0.8498888888888889</v>
      </c>
    </row>
    <row r="46" spans="1:7" ht="18" customHeight="1" hidden="1">
      <c r="A46" s="111" t="s">
        <v>52</v>
      </c>
      <c r="B46" s="112"/>
      <c r="C46" s="113"/>
      <c r="D46" s="113"/>
      <c r="E46" s="113"/>
      <c r="F46" s="32"/>
      <c r="G46" s="114"/>
    </row>
    <row r="47" spans="1:7" ht="18.75">
      <c r="A47" s="115" t="s">
        <v>53</v>
      </c>
      <c r="B47" s="30">
        <f>'[1]FM Prognoze2008_gr'!D51</f>
        <v>232.82</v>
      </c>
      <c r="C47" s="31">
        <f>'[1]BazeSaite'!J58</f>
        <v>185.11</v>
      </c>
      <c r="D47" s="31">
        <f>'[1]BazeSaite'!C58</f>
        <v>6.38</v>
      </c>
      <c r="E47" s="31">
        <f>D47-C47</f>
        <v>-178.73000000000002</v>
      </c>
      <c r="F47" s="32">
        <f>IF(B47=0,0,D47/C47)</f>
        <v>0.03446599319323645</v>
      </c>
      <c r="G47" s="33">
        <f>IF(B47=0,0,D47/B47)</f>
        <v>0.02740314405978868</v>
      </c>
    </row>
    <row r="48" spans="1:7" ht="18.75" hidden="1">
      <c r="A48" s="110" t="s">
        <v>54</v>
      </c>
      <c r="B48" s="109"/>
      <c r="C48" s="116"/>
      <c r="D48" s="116"/>
      <c r="E48" s="116"/>
      <c r="F48" s="117"/>
      <c r="G48" s="118"/>
    </row>
    <row r="49" spans="1:7" ht="22.5" customHeight="1">
      <c r="A49" s="119" t="s">
        <v>55</v>
      </c>
      <c r="B49" s="120">
        <f>'[1]FM Prognoze2008_gr'!D54</f>
        <v>15155.57</v>
      </c>
      <c r="C49" s="96">
        <f>'[1]BazeSaite'!J65</f>
        <v>13716.16</v>
      </c>
      <c r="D49" s="96">
        <f>'[1]BazeSaite'!C65</f>
        <v>12546.63</v>
      </c>
      <c r="E49" s="96">
        <f>D49-C49</f>
        <v>-1169.5300000000007</v>
      </c>
      <c r="F49" s="97">
        <f>IF(B49=0,0,D49/C49)</f>
        <v>0.9147334239320626</v>
      </c>
      <c r="G49" s="98">
        <f>IF(B49=0,0,D49/B49)</f>
        <v>0.8278560291694737</v>
      </c>
    </row>
    <row r="50" spans="1:7" ht="23.25" customHeight="1" thickBot="1">
      <c r="A50" s="53" t="s">
        <v>56</v>
      </c>
      <c r="B50" s="85">
        <f>'[1]FM Prognoze2008_gr'!D55</f>
        <v>10500</v>
      </c>
      <c r="C50" s="40">
        <f>'[1]BazeSaite'!J66</f>
        <v>9776.5</v>
      </c>
      <c r="D50" s="40">
        <f>'[1]BazeSaite'!C66+'[1]BazeSaite'!C72</f>
        <v>10640.46</v>
      </c>
      <c r="E50" s="40">
        <f>D50-C50</f>
        <v>863.9599999999991</v>
      </c>
      <c r="F50" s="121">
        <f>IF(B50=0,0,D50/C50)</f>
        <v>1.0883710939497775</v>
      </c>
      <c r="G50" s="56">
        <f>IF(B50=0,0,D50/B50)</f>
        <v>1.0133771428571428</v>
      </c>
    </row>
    <row r="51" spans="1:7" ht="19.5" hidden="1" thickBot="1">
      <c r="A51" s="122" t="s">
        <v>57</v>
      </c>
      <c r="B51" s="30"/>
      <c r="C51" s="31"/>
      <c r="D51" s="31"/>
      <c r="E51" s="31"/>
      <c r="F51" s="31"/>
      <c r="G51" s="33"/>
    </row>
    <row r="52" spans="1:9" ht="34.5" customHeight="1" thickBot="1">
      <c r="A52" s="123" t="s">
        <v>58</v>
      </c>
      <c r="B52" s="124">
        <f>SUM(B9,B12,B27,B19,B30,B31,B32,B33,B34,B37,B49,B50)</f>
        <v>2654683.94</v>
      </c>
      <c r="C52" s="125">
        <f>SUM(C9,C12,C27,C19,C30,C31,C32,C33,C34,C37,C49,C50)</f>
        <v>2413124.56</v>
      </c>
      <c r="D52" s="124">
        <f>SUM(D9,D12,D27,D19,D30,D31,D32,D33,D34,D37,D49,D50)</f>
        <v>2277541.954</v>
      </c>
      <c r="E52" s="125">
        <f>D52-C52</f>
        <v>-135582.60600000015</v>
      </c>
      <c r="F52" s="126">
        <f>IF(B52=0,0,D52/C52)</f>
        <v>0.9438145016434626</v>
      </c>
      <c r="G52" s="127">
        <f>IF(B52=0,0,D52/B52)</f>
        <v>0.857933375677106</v>
      </c>
      <c r="H52" s="16"/>
      <c r="I52" s="128"/>
    </row>
    <row r="53" spans="1:7" ht="33">
      <c r="A53" s="129" t="s">
        <v>68</v>
      </c>
      <c r="B53" s="130">
        <f>'[1]FM Prognoze2008_gr'!D61</f>
        <v>1701690</v>
      </c>
      <c r="C53" s="25">
        <f>'[1]BazeSaite'!J74</f>
        <v>1544168.3900000001</v>
      </c>
      <c r="D53" s="25">
        <f>D54+D55</f>
        <v>1519261.24</v>
      </c>
      <c r="E53" s="25">
        <f>D53-C53</f>
        <v>-24907.15000000014</v>
      </c>
      <c r="F53" s="26">
        <f>IF(B53=0,0,D53/C53)</f>
        <v>0.9838701852976021</v>
      </c>
      <c r="G53" s="131">
        <f>IF(B53=0,0,D53/B53)</f>
        <v>0.8927955385528504</v>
      </c>
    </row>
    <row r="54" spans="1:7" ht="18.75">
      <c r="A54" s="29" t="s">
        <v>59</v>
      </c>
      <c r="B54" s="30"/>
      <c r="C54" s="31"/>
      <c r="D54" s="31">
        <f>'[1]BazeSaite'!C76</f>
        <v>1519216.97</v>
      </c>
      <c r="E54" s="64"/>
      <c r="F54" s="64"/>
      <c r="G54" s="66"/>
    </row>
    <row r="55" spans="1:7" ht="19.5" thickBot="1">
      <c r="A55" s="132" t="s">
        <v>60</v>
      </c>
      <c r="B55" s="133"/>
      <c r="C55" s="134"/>
      <c r="D55" s="134">
        <f>'[1]BazeSaite'!C77</f>
        <v>44.27</v>
      </c>
      <c r="E55" s="134"/>
      <c r="F55" s="134"/>
      <c r="G55" s="135"/>
    </row>
    <row r="56" spans="1:7" ht="41.25" customHeight="1" thickBot="1">
      <c r="A56" s="136" t="s">
        <v>61</v>
      </c>
      <c r="B56" s="137">
        <f>'[1]FM Prognoze2008_gr'!D66</f>
        <v>10337.85</v>
      </c>
      <c r="C56" s="125">
        <f>'[1]BazeSaite'!J82</f>
        <v>9768.06</v>
      </c>
      <c r="D56" s="125">
        <f>'[1]BazeSaite'!C82</f>
        <v>9223.56</v>
      </c>
      <c r="E56" s="125">
        <f>D56-C56</f>
        <v>-544.5</v>
      </c>
      <c r="F56" s="26">
        <f>IF(B56=0,0,D56/C56)</f>
        <v>0.9442570991578676</v>
      </c>
      <c r="G56" s="127">
        <f>IF(B56=0,0,D56/B56)</f>
        <v>0.8922125973969441</v>
      </c>
    </row>
    <row r="57" spans="1:7" ht="33.75" thickBot="1">
      <c r="A57" s="138" t="s">
        <v>62</v>
      </c>
      <c r="B57" s="139">
        <f>'[1]FM Prognoze2008_gr'!D70</f>
        <v>1058000</v>
      </c>
      <c r="C57" s="125">
        <f>'[1]BazeSaite'!J86</f>
        <v>951708.73</v>
      </c>
      <c r="D57" s="125">
        <f>'[1]BazeSaite'!C86</f>
        <v>928200.72184</v>
      </c>
      <c r="E57" s="125">
        <f>D57-C57</f>
        <v>-23508.00815999997</v>
      </c>
      <c r="F57" s="126">
        <f>IF(B57=0,0,D57/C57)</f>
        <v>0.9752991567493555</v>
      </c>
      <c r="G57" s="127">
        <f>IF(B57=0,0,D57/B57)</f>
        <v>0.8773163722495274</v>
      </c>
    </row>
    <row r="58" spans="1:7" ht="34.5" customHeight="1" thickBot="1">
      <c r="A58" s="140" t="s">
        <v>63</v>
      </c>
      <c r="B58" s="137">
        <f>SUM(B52,B53,B56,B57)</f>
        <v>5424711.789999999</v>
      </c>
      <c r="C58" s="125">
        <f>SUM(C52,C53,C56,C57)</f>
        <v>4918769.74</v>
      </c>
      <c r="D58" s="125">
        <f>SUM(D52,D53,D56,D57)</f>
        <v>4734227.47584</v>
      </c>
      <c r="E58" s="125">
        <f>D58-C58</f>
        <v>-184542.2641599998</v>
      </c>
      <c r="F58" s="126">
        <f>IF(B58=0,0,D58/C58)</f>
        <v>0.9624820282479822</v>
      </c>
      <c r="G58" s="141">
        <f>IF(B58=0,0,D58/B58)</f>
        <v>0.8727150232325985</v>
      </c>
    </row>
    <row r="59" spans="1:7" ht="38.25" hidden="1" thickBot="1">
      <c r="A59" s="142" t="s">
        <v>64</v>
      </c>
      <c r="B59" s="143" t="e">
        <f>SUM(B52,#REF!,B53,#REF!,B56,B57)-B57</f>
        <v>#REF!</v>
      </c>
      <c r="C59" s="144" t="e">
        <f>SUM(C52,#REF!,C53,#REF!,C56,C57)-C57</f>
        <v>#REF!</v>
      </c>
      <c r="D59" s="144" t="e">
        <f>SUM(D52,#REF!,D53,#REF!,D56,D57)-D57</f>
        <v>#REF!</v>
      </c>
      <c r="E59" s="144" t="e">
        <f>D59-C59</f>
        <v>#REF!</v>
      </c>
      <c r="F59" s="126" t="e">
        <f>IF(B59=0,0,D59/C59)</f>
        <v>#REF!</v>
      </c>
      <c r="G59" s="127" t="e">
        <f>IF(B59=0,0,D59/B59)</f>
        <v>#REF!</v>
      </c>
    </row>
    <row r="60" spans="1:7" ht="13.5" customHeight="1">
      <c r="A60" s="352"/>
      <c r="B60" s="353"/>
      <c r="C60" s="353"/>
      <c r="D60" s="353"/>
      <c r="E60" s="353"/>
      <c r="F60" s="353"/>
      <c r="G60" s="353"/>
    </row>
    <row r="61" spans="1:7" ht="21.75" customHeight="1">
      <c r="A61" s="145" t="s">
        <v>65</v>
      </c>
      <c r="F61" s="146"/>
      <c r="G61" s="5"/>
    </row>
    <row r="62" s="148" customFormat="1" ht="46.5" customHeight="1">
      <c r="A62" s="147"/>
    </row>
    <row r="63" spans="1:7" s="149" customFormat="1" ht="27.75">
      <c r="A63" s="148" t="s">
        <v>66</v>
      </c>
      <c r="D63" s="150"/>
      <c r="E63" s="150"/>
      <c r="F63" s="150"/>
      <c r="G63" s="151" t="s">
        <v>67</v>
      </c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mergeCells count="10">
    <mergeCell ref="A60:G60"/>
    <mergeCell ref="F1:G1"/>
    <mergeCell ref="A3:G3"/>
    <mergeCell ref="A4:G4"/>
    <mergeCell ref="A6:A7"/>
    <mergeCell ref="B6:B7"/>
    <mergeCell ref="C6:C7"/>
    <mergeCell ref="D6:D7"/>
    <mergeCell ref="F2:G2"/>
    <mergeCell ref="G6:G7"/>
  </mergeCells>
  <printOptions/>
  <pageMargins left="0.93" right="0.12" top="0.45" bottom="0.38" header="0.2362204724409449" footer="0.2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J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7.8515625" style="11" customWidth="1"/>
    <col min="2" max="2" width="17.00390625" style="4" customWidth="1"/>
    <col min="3" max="3" width="14.57421875" style="4" customWidth="1"/>
    <col min="4" max="4" width="16.57421875" style="4" customWidth="1"/>
    <col min="5" max="5" width="15.7109375" style="4" customWidth="1"/>
    <col min="6" max="6" width="14.28125" style="4" customWidth="1"/>
    <col min="7" max="7" width="12.421875" style="4" customWidth="1"/>
    <col min="8" max="16384" width="9.140625" style="4" customWidth="1"/>
  </cols>
  <sheetData>
    <row r="1" spans="1:7" ht="20.25">
      <c r="A1" s="1" t="s">
        <v>0</v>
      </c>
      <c r="B1" s="2"/>
      <c r="C1" s="3"/>
      <c r="F1" s="354" t="s">
        <v>1</v>
      </c>
      <c r="G1" s="355"/>
    </row>
    <row r="2" spans="1:7" ht="37.5" customHeight="1">
      <c r="A2" s="6" t="s">
        <v>2</v>
      </c>
      <c r="B2" s="7"/>
      <c r="C2" s="8"/>
      <c r="D2" s="8"/>
      <c r="E2" s="9"/>
      <c r="F2" s="354"/>
      <c r="G2" s="355"/>
    </row>
    <row r="3" spans="1:7" s="10" customFormat="1" ht="25.5" customHeight="1">
      <c r="A3" s="356" t="s">
        <v>3</v>
      </c>
      <c r="B3" s="357"/>
      <c r="C3" s="357"/>
      <c r="D3" s="357"/>
      <c r="E3" s="357"/>
      <c r="F3" s="357"/>
      <c r="G3" s="357"/>
    </row>
    <row r="4" spans="1:7" s="10" customFormat="1" ht="47.25" customHeight="1">
      <c r="A4" s="358" t="s">
        <v>69</v>
      </c>
      <c r="B4" s="359"/>
      <c r="C4" s="359"/>
      <c r="D4" s="359"/>
      <c r="E4" s="359"/>
      <c r="F4" s="359"/>
      <c r="G4" s="359"/>
    </row>
    <row r="5" spans="5:7" ht="17.25" customHeight="1" thickBot="1">
      <c r="E5" s="12"/>
      <c r="G5" s="13" t="s">
        <v>5</v>
      </c>
    </row>
    <row r="6" spans="1:8" ht="26.25" customHeight="1">
      <c r="A6" s="360" t="s">
        <v>6</v>
      </c>
      <c r="B6" s="362" t="s">
        <v>70</v>
      </c>
      <c r="C6" s="362" t="s">
        <v>71</v>
      </c>
      <c r="D6" s="364" t="s">
        <v>9</v>
      </c>
      <c r="E6" s="14" t="s">
        <v>72</v>
      </c>
      <c r="F6" s="15"/>
      <c r="G6" s="371" t="s">
        <v>11</v>
      </c>
      <c r="H6" s="16"/>
    </row>
    <row r="7" spans="1:8" ht="36.75" customHeight="1" thickBot="1">
      <c r="A7" s="361"/>
      <c r="B7" s="363"/>
      <c r="C7" s="363"/>
      <c r="D7" s="365"/>
      <c r="E7" s="17" t="s">
        <v>12</v>
      </c>
      <c r="F7" s="17" t="s">
        <v>13</v>
      </c>
      <c r="G7" s="372"/>
      <c r="H7" s="16"/>
    </row>
    <row r="8" spans="1:8" ht="19.5" hidden="1" thickBot="1">
      <c r="A8" s="18" t="s">
        <v>14</v>
      </c>
      <c r="B8" s="19">
        <f>SUM(B9,B12,B19,B32,B33,B34,B37,B49,B50)</f>
        <v>2617233.94</v>
      </c>
      <c r="C8" s="19">
        <f>SUM(C9,C12,C19,C32,C33,C34,C37,C49,C50)</f>
        <v>231236.84000000003</v>
      </c>
      <c r="D8" s="19">
        <f>SUM(D9,D12,D19,D32,D33,D34,D37,D49,D50)</f>
        <v>166348.62812000004</v>
      </c>
      <c r="E8" s="20">
        <f>D8-C8</f>
        <v>-64888.21187999999</v>
      </c>
      <c r="F8" s="21">
        <f>IF(B8=0,0,D8/C8)</f>
        <v>0.7193863578139194</v>
      </c>
      <c r="G8" s="22">
        <f>IF(B8=0,0,D8/B8)</f>
        <v>0.06355894502881161</v>
      </c>
      <c r="H8" s="16"/>
    </row>
    <row r="9" spans="1:7" ht="27.75" customHeight="1">
      <c r="A9" s="23" t="s">
        <v>15</v>
      </c>
      <c r="B9" s="24">
        <f>'[1]FM Prognoze2008_gr'!D10</f>
        <v>529000</v>
      </c>
      <c r="C9" s="25">
        <f>'[1]BazeSaite'!I8</f>
        <v>45128</v>
      </c>
      <c r="D9" s="25">
        <f>D10+D11</f>
        <v>36463.92799999997</v>
      </c>
      <c r="E9" s="25">
        <f>D9-C9</f>
        <v>-8664.07200000003</v>
      </c>
      <c r="F9" s="26">
        <f>IF(B9=0,0,D9/C9)</f>
        <v>0.8080111682325822</v>
      </c>
      <c r="G9" s="27">
        <f>IF(B9=0,0,D9/B9)</f>
        <v>0.06892992060491487</v>
      </c>
    </row>
    <row r="10" spans="1:7" ht="18.75">
      <c r="A10" s="29" t="s">
        <v>16</v>
      </c>
      <c r="B10" s="30"/>
      <c r="C10" s="31"/>
      <c r="D10" s="31">
        <f>'[1]BazeSaite'!F10</f>
        <v>36470.45399999997</v>
      </c>
      <c r="E10" s="31"/>
      <c r="F10" s="32"/>
      <c r="G10" s="33"/>
    </row>
    <row r="11" spans="1:7" ht="18.75">
      <c r="A11" s="34" t="s">
        <v>17</v>
      </c>
      <c r="B11" s="35"/>
      <c r="C11" s="36"/>
      <c r="D11" s="36">
        <f>'[1]BazeSaite'!F11</f>
        <v>-6.526</v>
      </c>
      <c r="E11" s="36"/>
      <c r="F11" s="37"/>
      <c r="G11" s="38"/>
    </row>
    <row r="12" spans="1:7" ht="21.75" customHeight="1">
      <c r="A12" s="23" t="s">
        <v>18</v>
      </c>
      <c r="B12" s="24">
        <f>'[1]FM Prognoze2008_gr'!D14</f>
        <v>1263127.98</v>
      </c>
      <c r="C12" s="39">
        <f>'[1]BazeSaite'!I12</f>
        <v>123000</v>
      </c>
      <c r="D12" s="40">
        <f>SUM(D13,D14,D15,D16,D17,D18)</f>
        <v>79472.52000000003</v>
      </c>
      <c r="E12" s="39">
        <f>D12-C12</f>
        <v>-43527.47999999997</v>
      </c>
      <c r="F12" s="41">
        <f>IF(B12=0,0,D12/C12)</f>
        <v>0.6461180487804881</v>
      </c>
      <c r="G12" s="27">
        <f>IF(B12=0,0,D12/B12)</f>
        <v>0.0629172350374188</v>
      </c>
    </row>
    <row r="13" spans="1:7" ht="17.25" customHeight="1">
      <c r="A13" s="29" t="s">
        <v>19</v>
      </c>
      <c r="B13" s="30"/>
      <c r="C13" s="31"/>
      <c r="D13" s="31">
        <f>'[1]BazeSaite'!F14</f>
        <v>63166.76000000001</v>
      </c>
      <c r="E13" s="31"/>
      <c r="F13" s="32"/>
      <c r="G13" s="33"/>
    </row>
    <row r="14" spans="1:7" ht="17.25" customHeight="1">
      <c r="A14" s="29" t="s">
        <v>20</v>
      </c>
      <c r="B14" s="30"/>
      <c r="C14" s="31"/>
      <c r="D14" s="31">
        <f>'[1]BazeSaite'!F15</f>
        <v>0.8200000000000003</v>
      </c>
      <c r="E14" s="31"/>
      <c r="F14" s="32"/>
      <c r="G14" s="33"/>
    </row>
    <row r="15" spans="1:7" s="48" customFormat="1" ht="17.25" customHeight="1">
      <c r="A15" s="42" t="s">
        <v>21</v>
      </c>
      <c r="B15" s="43"/>
      <c r="C15" s="44"/>
      <c r="D15" s="31">
        <f>'[1]BazeSaite'!F16</f>
        <v>16284.820000000007</v>
      </c>
      <c r="E15" s="45"/>
      <c r="F15" s="46"/>
      <c r="G15" s="47"/>
    </row>
    <row r="16" spans="1:7" s="48" customFormat="1" ht="18" customHeight="1">
      <c r="A16" s="49" t="s">
        <v>22</v>
      </c>
      <c r="B16" s="50"/>
      <c r="C16" s="45"/>
      <c r="D16" s="152">
        <f>'[1]BazeSaite'!F17</f>
        <v>12.48999999999998</v>
      </c>
      <c r="E16" s="45"/>
      <c r="F16" s="46"/>
      <c r="G16" s="47"/>
    </row>
    <row r="17" spans="1:7" ht="30" customHeight="1">
      <c r="A17" s="51" t="s">
        <v>23</v>
      </c>
      <c r="B17" s="30"/>
      <c r="C17" s="31"/>
      <c r="D17" s="152">
        <f>'[1]BazeSaite'!F18</f>
        <v>0</v>
      </c>
      <c r="E17" s="31"/>
      <c r="F17" s="32"/>
      <c r="G17" s="33"/>
    </row>
    <row r="18" spans="1:7" ht="30" customHeight="1">
      <c r="A18" s="52" t="s">
        <v>24</v>
      </c>
      <c r="B18" s="35"/>
      <c r="C18" s="36"/>
      <c r="D18" s="36">
        <f>'[1]BazeSaite'!F19</f>
        <v>7.6299999999999955</v>
      </c>
      <c r="E18" s="36"/>
      <c r="F18" s="37"/>
      <c r="G18" s="38"/>
    </row>
    <row r="19" spans="1:7" ht="18.75">
      <c r="A19" s="53" t="s">
        <v>25</v>
      </c>
      <c r="B19" s="54">
        <f>'[1]FM Prognoze2008_gr'!D22</f>
        <v>541163.64</v>
      </c>
      <c r="C19" s="40">
        <f>'[1]BazeSaite'!I27</f>
        <v>44705</v>
      </c>
      <c r="D19" s="40">
        <f>SUM(D21,D22,D24,D25,D26)</f>
        <v>40836.39167000004</v>
      </c>
      <c r="E19" s="40">
        <f>D19-C19</f>
        <v>-3868.608329999959</v>
      </c>
      <c r="F19" s="55">
        <f>IF(B19=0,0,D19/C19)</f>
        <v>0.913463632032212</v>
      </c>
      <c r="G19" s="56">
        <f>IF(B19=0,0,D19/B19)</f>
        <v>0.07546033889120865</v>
      </c>
    </row>
    <row r="20" spans="1:7" ht="15.75" customHeight="1">
      <c r="A20" s="57" t="s">
        <v>26</v>
      </c>
      <c r="B20" s="58"/>
      <c r="C20" s="59"/>
      <c r="D20" s="59"/>
      <c r="E20" s="59"/>
      <c r="F20" s="60"/>
      <c r="G20" s="61"/>
    </row>
    <row r="21" spans="1:7" ht="21.75" customHeight="1">
      <c r="A21" s="62" t="s">
        <v>27</v>
      </c>
      <c r="B21" s="63">
        <f>'[1]FM Prognoze2008_gr'!D24</f>
        <v>96600</v>
      </c>
      <c r="C21" s="64">
        <f>'[1]BazeSaite'!I29</f>
        <v>9000</v>
      </c>
      <c r="D21" s="64">
        <f>'[1]BazeSaite'!F29</f>
        <v>7921.71067</v>
      </c>
      <c r="E21" s="64">
        <f>D21-C21</f>
        <v>-1078.2893299999996</v>
      </c>
      <c r="F21" s="65">
        <f aca="true" t="shared" si="0" ref="F21:F30">IF(B21=0,0,D21/C21)</f>
        <v>0.8801900744444445</v>
      </c>
      <c r="G21" s="66">
        <f aca="true" t="shared" si="1" ref="G21:G34">IF(B21=0,0,D21/B21)</f>
        <v>0.0820052864389234</v>
      </c>
    </row>
    <row r="22" spans="1:7" ht="21.75" customHeight="1">
      <c r="A22" s="62" t="s">
        <v>28</v>
      </c>
      <c r="B22" s="63">
        <f>'[1]FM Prognoze2008_gr'!D25</f>
        <v>10972</v>
      </c>
      <c r="C22" s="64">
        <f>'[1]BazeSaite'!I30</f>
        <v>726</v>
      </c>
      <c r="D22" s="64">
        <f>'[1]BazeSaite'!F30</f>
        <v>686.1669999999995</v>
      </c>
      <c r="E22" s="64">
        <f>D22-C22</f>
        <v>-39.83300000000054</v>
      </c>
      <c r="F22" s="65">
        <f t="shared" si="0"/>
        <v>0.9451336088154263</v>
      </c>
      <c r="G22" s="66">
        <f t="shared" si="1"/>
        <v>0.06253800583302949</v>
      </c>
    </row>
    <row r="23" spans="1:7" ht="18.75" hidden="1">
      <c r="A23" s="62" t="s">
        <v>29</v>
      </c>
      <c r="B23" s="63">
        <f>'[1]FM Prognoze2007'!C31</f>
        <v>61650</v>
      </c>
      <c r="C23" s="64">
        <f>C21+C22</f>
        <v>9726</v>
      </c>
      <c r="D23" s="64">
        <f>D21+D22</f>
        <v>8607.87767</v>
      </c>
      <c r="E23" s="64">
        <f>E21+E22</f>
        <v>-1118.1223300000001</v>
      </c>
      <c r="F23" s="65">
        <f t="shared" si="0"/>
        <v>0.8850378027966276</v>
      </c>
      <c r="G23" s="66">
        <f t="shared" si="1"/>
        <v>0.1396249419302514</v>
      </c>
    </row>
    <row r="24" spans="1:7" ht="21.75" customHeight="1">
      <c r="A24" s="62" t="s">
        <v>30</v>
      </c>
      <c r="B24" s="63">
        <f>'[1]FM Prognoze2008_gr'!D26</f>
        <v>133000</v>
      </c>
      <c r="C24" s="64">
        <f>'[1]BazeSaite'!I31</f>
        <v>9067</v>
      </c>
      <c r="D24" s="64">
        <f>'[1]BazeSaite'!F31</f>
        <v>7695.9770000000135</v>
      </c>
      <c r="E24" s="64">
        <f aca="true" t="shared" si="2" ref="E24:E34">D24-C24</f>
        <v>-1371.0229999999865</v>
      </c>
      <c r="F24" s="65">
        <f t="shared" si="0"/>
        <v>0.8487897871401802</v>
      </c>
      <c r="G24" s="66">
        <f t="shared" si="1"/>
        <v>0.057864488721804615</v>
      </c>
    </row>
    <row r="25" spans="1:7" ht="21.75" customHeight="1">
      <c r="A25" s="62" t="s">
        <v>31</v>
      </c>
      <c r="B25" s="63">
        <f>'[1]FM Prognoze2008_gr'!D27</f>
        <v>294176.64</v>
      </c>
      <c r="C25" s="64">
        <f>'[1]BazeSaite'!I32</f>
        <v>25377</v>
      </c>
      <c r="D25" s="64">
        <f>'[1]BazeSaite'!F32</f>
        <v>24118.677000000025</v>
      </c>
      <c r="E25" s="64">
        <f t="shared" si="2"/>
        <v>-1258.3229999999749</v>
      </c>
      <c r="F25" s="65">
        <f t="shared" si="0"/>
        <v>0.9504148244473352</v>
      </c>
      <c r="G25" s="66">
        <f t="shared" si="1"/>
        <v>0.08198705716402235</v>
      </c>
    </row>
    <row r="26" spans="1:7" ht="18.75">
      <c r="A26" s="67" t="s">
        <v>32</v>
      </c>
      <c r="B26" s="35">
        <f>'[1]FM Prognoze2008_gr'!D28</f>
        <v>6415</v>
      </c>
      <c r="C26" s="36">
        <f>'[1]BazeSaite'!I33</f>
        <v>535</v>
      </c>
      <c r="D26" s="36">
        <f>'[1]BazeSaite'!F33</f>
        <v>413.8599999999997</v>
      </c>
      <c r="E26" s="36">
        <f t="shared" si="2"/>
        <v>-121.14000000000033</v>
      </c>
      <c r="F26" s="37">
        <f t="shared" si="0"/>
        <v>0.7735700934579434</v>
      </c>
      <c r="G26" s="38">
        <f t="shared" si="1"/>
        <v>0.06451441932969597</v>
      </c>
    </row>
    <row r="27" spans="1:7" ht="18" customHeight="1">
      <c r="A27" s="68" t="s">
        <v>33</v>
      </c>
      <c r="B27" s="58">
        <f>'[1]FM Prognoze2008_gr'!D29</f>
        <v>22800</v>
      </c>
      <c r="C27" s="59">
        <f>'[1]BazeSaite'!I34</f>
        <v>1870.82</v>
      </c>
      <c r="D27" s="59">
        <f>'[1]BazeSaite'!F34</f>
        <v>1638.8999999999992</v>
      </c>
      <c r="E27" s="59">
        <f t="shared" si="2"/>
        <v>-231.92000000000075</v>
      </c>
      <c r="F27" s="60">
        <f t="shared" si="0"/>
        <v>0.876032969500005</v>
      </c>
      <c r="G27" s="69">
        <f t="shared" si="1"/>
        <v>0.07188157894736838</v>
      </c>
    </row>
    <row r="28" spans="1:7" ht="18" customHeight="1">
      <c r="A28" s="70" t="s">
        <v>34</v>
      </c>
      <c r="B28" s="63">
        <f>'[1]FM Prognoze2008_gr'!D30</f>
        <v>22200</v>
      </c>
      <c r="C28" s="64">
        <f>'[1]BazeSaite'!I35</f>
        <v>1822.56</v>
      </c>
      <c r="D28" s="64">
        <f>'[1]BazeSaite'!F35</f>
        <v>1576.0499999999993</v>
      </c>
      <c r="E28" s="64">
        <f t="shared" si="2"/>
        <v>-246.51000000000067</v>
      </c>
      <c r="F28" s="65">
        <f t="shared" si="0"/>
        <v>0.8647451935738737</v>
      </c>
      <c r="G28" s="66">
        <f t="shared" si="1"/>
        <v>0.07099324324324321</v>
      </c>
    </row>
    <row r="29" spans="1:7" ht="18" customHeight="1">
      <c r="A29" s="71" t="s">
        <v>35</v>
      </c>
      <c r="B29" s="35">
        <f>'[1]FM Prognoze2008_gr'!D31</f>
        <v>600</v>
      </c>
      <c r="C29" s="36">
        <f>'[1]BazeSaite'!I36</f>
        <v>48.26</v>
      </c>
      <c r="D29" s="36">
        <f>'[1]BazeSaite'!F36</f>
        <v>62.85000000000002</v>
      </c>
      <c r="E29" s="36">
        <f t="shared" si="2"/>
        <v>14.590000000000025</v>
      </c>
      <c r="F29" s="37">
        <f t="shared" si="0"/>
        <v>1.3023207625362625</v>
      </c>
      <c r="G29" s="38">
        <f t="shared" si="1"/>
        <v>0.10475000000000004</v>
      </c>
    </row>
    <row r="30" spans="1:7" ht="18" customHeight="1">
      <c r="A30" s="72" t="s">
        <v>36</v>
      </c>
      <c r="B30" s="73">
        <f>'[1]FM Prognoze2008_gr'!D32</f>
        <v>14200</v>
      </c>
      <c r="C30" s="74">
        <f>'[1]BazeSaite'!I37</f>
        <v>1428</v>
      </c>
      <c r="D30" s="74">
        <f>'[1]BazeSaite'!F37</f>
        <v>394.0299999999992</v>
      </c>
      <c r="E30" s="74">
        <f t="shared" si="2"/>
        <v>-1033.9700000000007</v>
      </c>
      <c r="F30" s="75">
        <f t="shared" si="0"/>
        <v>0.275931372549019</v>
      </c>
      <c r="G30" s="76">
        <f t="shared" si="1"/>
        <v>0.027748591549295716</v>
      </c>
    </row>
    <row r="31" spans="1:7" ht="18" customHeight="1">
      <c r="A31" s="77" t="s">
        <v>37</v>
      </c>
      <c r="B31" s="78">
        <f>'[1]FM Prognoze2008_gr'!D35</f>
        <v>450</v>
      </c>
      <c r="C31" s="74">
        <f>'[1]BazeSaite'!I40</f>
        <v>8</v>
      </c>
      <c r="D31" s="74">
        <f>'[1]BazeSaite'!F40</f>
        <v>62.94999999999993</v>
      </c>
      <c r="E31" s="74">
        <f t="shared" si="2"/>
        <v>54.94999999999993</v>
      </c>
      <c r="F31" s="75"/>
      <c r="G31" s="76">
        <f t="shared" si="1"/>
        <v>0.13988888888888873</v>
      </c>
    </row>
    <row r="32" spans="1:7" ht="21.75" customHeight="1">
      <c r="A32" s="79" t="s">
        <v>38</v>
      </c>
      <c r="B32" s="78">
        <f>'[1]FM Prognoze2008_gr'!D36</f>
        <v>31000</v>
      </c>
      <c r="C32" s="74">
        <f>'[1]BazeSaite'!I41</f>
        <v>3010</v>
      </c>
      <c r="D32" s="80">
        <f>'[1]BazeSaite'!F41</f>
        <v>1816.9600000000028</v>
      </c>
      <c r="E32" s="39">
        <f t="shared" si="2"/>
        <v>-1193.0399999999972</v>
      </c>
      <c r="F32" s="75">
        <f>IF(B32=0,0,D32/C32)</f>
        <v>0.6036411960132899</v>
      </c>
      <c r="G32" s="81">
        <f t="shared" si="1"/>
        <v>0.0586116129032259</v>
      </c>
    </row>
    <row r="33" spans="1:7" ht="21.75" customHeight="1">
      <c r="A33" s="82" t="s">
        <v>39</v>
      </c>
      <c r="B33" s="78">
        <f>'[1]FM Prognoze2008_gr'!D37</f>
        <v>7719.55</v>
      </c>
      <c r="C33" s="80">
        <f>'[1]BazeSaite'!I42</f>
        <v>0</v>
      </c>
      <c r="D33" s="83">
        <f>'[1]BazeSaite'!F42</f>
        <v>0</v>
      </c>
      <c r="E33" s="40">
        <f t="shared" si="2"/>
        <v>0</v>
      </c>
      <c r="F33" s="75">
        <v>0</v>
      </c>
      <c r="G33" s="81">
        <f t="shared" si="1"/>
        <v>0</v>
      </c>
    </row>
    <row r="34" spans="1:7" ht="33.75" customHeight="1">
      <c r="A34" s="84" t="s">
        <v>40</v>
      </c>
      <c r="B34" s="85">
        <f>'[1]FM Prognoze2008_gr'!D38</f>
        <v>98100</v>
      </c>
      <c r="C34" s="40">
        <f>'[1]BazeSaite'!I43</f>
        <v>0</v>
      </c>
      <c r="D34" s="40">
        <f>'[1]BazeSaite'!F43</f>
        <v>0</v>
      </c>
      <c r="E34" s="40">
        <f t="shared" si="2"/>
        <v>0</v>
      </c>
      <c r="F34" s="75">
        <v>0</v>
      </c>
      <c r="G34" s="61">
        <f t="shared" si="1"/>
        <v>0</v>
      </c>
    </row>
    <row r="35" spans="1:7" ht="18.75" customHeight="1" hidden="1">
      <c r="A35" s="87" t="s">
        <v>41</v>
      </c>
      <c r="B35" s="88"/>
      <c r="C35" s="89"/>
      <c r="D35" s="89">
        <f>'[1]BazeSaite'!F44</f>
        <v>0</v>
      </c>
      <c r="E35" s="89"/>
      <c r="F35" s="90"/>
      <c r="G35" s="91"/>
    </row>
    <row r="36" spans="1:7" ht="30.75" customHeight="1" hidden="1">
      <c r="A36" s="92" t="s">
        <v>42</v>
      </c>
      <c r="B36" s="93"/>
      <c r="C36" s="83"/>
      <c r="D36" s="83">
        <f>'[1]BazeSaite'!F45</f>
        <v>0</v>
      </c>
      <c r="E36" s="83"/>
      <c r="F36" s="75"/>
      <c r="G36" s="94"/>
    </row>
    <row r="37" spans="1:7" ht="22.5" customHeight="1">
      <c r="A37" s="82" t="s">
        <v>43</v>
      </c>
      <c r="B37" s="95">
        <f>SUM(B38,B39,B40,B46,B47)</f>
        <v>121467.20000000001</v>
      </c>
      <c r="C37" s="96">
        <f>SUM(C38,C39,C40,C46,C47)</f>
        <v>13231.330000000002</v>
      </c>
      <c r="D37" s="96">
        <f>SUM(D38,D39,D40,D46,D47)</f>
        <v>5647.928450000002</v>
      </c>
      <c r="E37" s="96">
        <f aca="true" t="shared" si="3" ref="E37:E45">D37-C37</f>
        <v>-7583.40155</v>
      </c>
      <c r="F37" s="97">
        <f aca="true" t="shared" si="4" ref="F37:F45">IF(B37=0,0,D37/C37)</f>
        <v>0.42686022115690575</v>
      </c>
      <c r="G37" s="98">
        <f aca="true" t="shared" si="5" ref="G37:G45">IF(B37=0,0,D37/B37)</f>
        <v>0.04649756024671682</v>
      </c>
    </row>
    <row r="38" spans="1:7" ht="31.5">
      <c r="A38" s="99" t="s">
        <v>44</v>
      </c>
      <c r="B38" s="100">
        <f>'[1]FM Prognoze2008_gr'!D41</f>
        <v>85714.69</v>
      </c>
      <c r="C38" s="101">
        <f>'[1]BazeSaite'!I48</f>
        <v>10624.54</v>
      </c>
      <c r="D38" s="101">
        <f>'[1]BazeSaite'!F48</f>
        <v>3555.25</v>
      </c>
      <c r="E38" s="101">
        <f t="shared" si="3"/>
        <v>-7069.290000000001</v>
      </c>
      <c r="F38" s="102">
        <f t="shared" si="4"/>
        <v>0.33462625205420654</v>
      </c>
      <c r="G38" s="103">
        <f t="shared" si="5"/>
        <v>0.04147772103008247</v>
      </c>
    </row>
    <row r="39" spans="1:10" ht="31.5">
      <c r="A39" s="99" t="s">
        <v>45</v>
      </c>
      <c r="B39" s="100">
        <f>'[1]FM Prognoze2008_gr'!D43</f>
        <v>1194.95</v>
      </c>
      <c r="C39" s="101">
        <f>'[1]BazeSaite'!I49</f>
        <v>93</v>
      </c>
      <c r="D39" s="101">
        <f>'[1]BazeSaite'!F49</f>
        <v>93.57000000000016</v>
      </c>
      <c r="E39" s="101">
        <f t="shared" si="3"/>
        <v>0.5700000000001637</v>
      </c>
      <c r="F39" s="102">
        <f t="shared" si="4"/>
        <v>1.0061290322580663</v>
      </c>
      <c r="G39" s="103">
        <f t="shared" si="5"/>
        <v>0.07830453157035873</v>
      </c>
      <c r="J39" s="104"/>
    </row>
    <row r="40" spans="1:7" ht="18.75">
      <c r="A40" s="105" t="s">
        <v>46</v>
      </c>
      <c r="B40" s="30">
        <f>'[1]FM Prognoze2008_gr'!D44</f>
        <v>34324.74</v>
      </c>
      <c r="C40" s="31">
        <f>'[1]BazeSaite'!I50</f>
        <v>2468.79</v>
      </c>
      <c r="D40" s="31">
        <f>'[1]BazeSaite'!F50</f>
        <v>1998.798450000002</v>
      </c>
      <c r="E40" s="31">
        <f t="shared" si="3"/>
        <v>-469.9915499999979</v>
      </c>
      <c r="F40" s="32">
        <f t="shared" si="4"/>
        <v>0.8096267604778058</v>
      </c>
      <c r="G40" s="33">
        <f t="shared" si="5"/>
        <v>0.05823200554468882</v>
      </c>
    </row>
    <row r="41" spans="1:7" ht="18.75">
      <c r="A41" s="106" t="s">
        <v>47</v>
      </c>
      <c r="B41" s="63">
        <f>'[1]FM Prognoze2008_gr'!D45</f>
        <v>28800</v>
      </c>
      <c r="C41" s="64">
        <f>'[1]BazeSaite'!I51</f>
        <v>2060</v>
      </c>
      <c r="D41" s="64">
        <f>'[1]BazeSaite'!F51</f>
        <v>1590.9099999999999</v>
      </c>
      <c r="E41" s="64">
        <f t="shared" si="3"/>
        <v>-469.09000000000015</v>
      </c>
      <c r="F41" s="65">
        <f t="shared" si="4"/>
        <v>0.7722864077669902</v>
      </c>
      <c r="G41" s="66">
        <f t="shared" si="5"/>
        <v>0.05523993055555555</v>
      </c>
    </row>
    <row r="42" spans="1:7" ht="18.75">
      <c r="A42" s="29" t="s">
        <v>48</v>
      </c>
      <c r="B42" s="63">
        <f>'[1]FM Prognoze2008_gr'!D46</f>
        <v>2385</v>
      </c>
      <c r="C42" s="64">
        <f>'[1]BazeSaite'!I53</f>
        <v>150</v>
      </c>
      <c r="D42" s="64">
        <f>'[1]BazeSaite'!F53</f>
        <v>199</v>
      </c>
      <c r="E42" s="64">
        <f t="shared" si="3"/>
        <v>49</v>
      </c>
      <c r="F42" s="65">
        <f t="shared" si="4"/>
        <v>1.3266666666666667</v>
      </c>
      <c r="G42" s="66">
        <f t="shared" si="5"/>
        <v>0.08343815513626834</v>
      </c>
    </row>
    <row r="43" spans="1:7" ht="18.75">
      <c r="A43" s="107" t="s">
        <v>49</v>
      </c>
      <c r="B43" s="63">
        <f>'[1]FM Prognoze2008_gr'!D47</f>
        <v>2599.74</v>
      </c>
      <c r="C43" s="64">
        <f>'[1]BazeSaite'!I54</f>
        <v>213.79</v>
      </c>
      <c r="D43" s="64">
        <f>'[1]BazeSaite'!F54</f>
        <v>180.76999999999998</v>
      </c>
      <c r="E43" s="64">
        <f t="shared" si="3"/>
        <v>-33.02000000000001</v>
      </c>
      <c r="F43" s="65">
        <f t="shared" si="4"/>
        <v>0.8455493708779643</v>
      </c>
      <c r="G43" s="66">
        <f t="shared" si="5"/>
        <v>0.06953387646456953</v>
      </c>
    </row>
    <row r="44" spans="1:7" ht="18.75" hidden="1">
      <c r="A44" s="108" t="s">
        <v>50</v>
      </c>
      <c r="B44" s="109">
        <f>'[1]FM Prognoze2008_gr'!D48</f>
        <v>0</v>
      </c>
      <c r="C44" s="64">
        <f>'[1]BazeSaite'!I55</f>
        <v>0</v>
      </c>
      <c r="D44" s="64">
        <f>'[1]BazeSaite'!F55</f>
        <v>-0.00355</v>
      </c>
      <c r="E44" s="64">
        <f t="shared" si="3"/>
        <v>-0.00355</v>
      </c>
      <c r="F44" s="65">
        <f t="shared" si="4"/>
        <v>0</v>
      </c>
      <c r="G44" s="66">
        <f t="shared" si="5"/>
        <v>0</v>
      </c>
    </row>
    <row r="45" spans="1:7" ht="18.75">
      <c r="A45" s="110" t="s">
        <v>51</v>
      </c>
      <c r="B45" s="35">
        <f>'[1]FM Prognoze2008_gr'!D49</f>
        <v>540</v>
      </c>
      <c r="C45" s="36">
        <f>'[1]BazeSaite'!I56</f>
        <v>45</v>
      </c>
      <c r="D45" s="36">
        <f>'[1]BazeSaite'!F56</f>
        <v>28.122000000000014</v>
      </c>
      <c r="E45" s="36">
        <f t="shared" si="3"/>
        <v>-16.877999999999986</v>
      </c>
      <c r="F45" s="37">
        <f t="shared" si="4"/>
        <v>0.6249333333333337</v>
      </c>
      <c r="G45" s="38">
        <f t="shared" si="5"/>
        <v>0.052077777777777806</v>
      </c>
    </row>
    <row r="46" spans="1:7" ht="18" customHeight="1" hidden="1">
      <c r="A46" s="111" t="s">
        <v>52</v>
      </c>
      <c r="B46" s="112"/>
      <c r="C46" s="113"/>
      <c r="D46" s="113"/>
      <c r="E46" s="113"/>
      <c r="F46" s="32"/>
      <c r="G46" s="114"/>
    </row>
    <row r="47" spans="1:7" ht="18.75">
      <c r="A47" s="115" t="s">
        <v>53</v>
      </c>
      <c r="B47" s="30">
        <f>'[1]FM Prognoze2008_gr'!D51</f>
        <v>232.82</v>
      </c>
      <c r="C47" s="31">
        <f>'[1]BazeSaite'!I58</f>
        <v>45</v>
      </c>
      <c r="D47" s="31">
        <f>'[1]BazeSaite'!F58</f>
        <v>0.3099999999999996</v>
      </c>
      <c r="E47" s="31">
        <f>D47-C47</f>
        <v>-44.69</v>
      </c>
      <c r="F47" s="32">
        <f>IF(B47=0,0,D47/C47)</f>
        <v>0.00688888888888888</v>
      </c>
      <c r="G47" s="33">
        <f>IF(B47=0,0,D47/B47)</f>
        <v>0.0013315007301778182</v>
      </c>
    </row>
    <row r="48" spans="1:7" ht="18.75" hidden="1">
      <c r="A48" s="110" t="s">
        <v>54</v>
      </c>
      <c r="B48" s="109"/>
      <c r="C48" s="116"/>
      <c r="D48" s="116"/>
      <c r="E48" s="116"/>
      <c r="F48" s="117"/>
      <c r="G48" s="118"/>
    </row>
    <row r="49" spans="1:7" ht="22.5" customHeight="1">
      <c r="A49" s="119" t="s">
        <v>55</v>
      </c>
      <c r="B49" s="120">
        <f>'[1]FM Prognoze2008_gr'!D54</f>
        <v>15155.57</v>
      </c>
      <c r="C49" s="96">
        <f>'[1]BazeSaite'!I65</f>
        <v>1439</v>
      </c>
      <c r="D49" s="96">
        <f>'[1]BazeSaite'!F65</f>
        <v>997.2199999999993</v>
      </c>
      <c r="E49" s="96">
        <f>D49-C49</f>
        <v>-441.78000000000065</v>
      </c>
      <c r="F49" s="97">
        <f>IF(B49=0,0,D49/C49)</f>
        <v>0.692995135510771</v>
      </c>
      <c r="G49" s="98">
        <f>IF(B49=0,0,D49/B49)</f>
        <v>0.06579891089546612</v>
      </c>
    </row>
    <row r="50" spans="1:7" ht="23.25" customHeight="1" thickBot="1">
      <c r="A50" s="53" t="s">
        <v>56</v>
      </c>
      <c r="B50" s="85">
        <f>'[1]FM Prognoze2008_gr'!D55</f>
        <v>10500</v>
      </c>
      <c r="C50" s="40">
        <f>'[1]BazeSaite'!I66</f>
        <v>723.51</v>
      </c>
      <c r="D50" s="40">
        <f>'[1]BazeSaite'!F66+'[1]BazeSaite'!F72</f>
        <v>1113.6799999999985</v>
      </c>
      <c r="E50" s="40">
        <f>D50-C50</f>
        <v>390.1699999999985</v>
      </c>
      <c r="F50" s="121">
        <f>IF(B50=0,0,D50/C50)</f>
        <v>1.539273817915438</v>
      </c>
      <c r="G50" s="56">
        <f>IF(B50=0,0,D50/B50)</f>
        <v>0.10606476190476176</v>
      </c>
    </row>
    <row r="51" spans="1:7" ht="19.5" hidden="1" thickBot="1">
      <c r="A51" s="122" t="s">
        <v>57</v>
      </c>
      <c r="B51" s="30"/>
      <c r="C51" s="31"/>
      <c r="D51" s="31"/>
      <c r="E51" s="31"/>
      <c r="F51" s="31"/>
      <c r="G51" s="33"/>
    </row>
    <row r="52" spans="1:8" ht="38.25" thickBot="1">
      <c r="A52" s="123" t="s">
        <v>58</v>
      </c>
      <c r="B52" s="124">
        <f>SUM(B9,B12,B27,B19,B30,B31,B32,B33,B34,B37,B49,B50)</f>
        <v>2654683.94</v>
      </c>
      <c r="C52" s="125">
        <f>SUM(C9,C12,C27,C19,C30,C31,C32,C33,C34,C37,C49,C50)</f>
        <v>234543.66000000003</v>
      </c>
      <c r="D52" s="124">
        <f>SUM(D9,D12,D27,D19,D30,D31,D32,D33,D34,D37,D49,D50)</f>
        <v>168444.50812000004</v>
      </c>
      <c r="E52" s="125">
        <f>D52-C52</f>
        <v>-66099.15187999999</v>
      </c>
      <c r="F52" s="126">
        <f>IF(B52=0,0,D52/C52)</f>
        <v>0.7181797543365701</v>
      </c>
      <c r="G52" s="127">
        <f>IF(B52=0,0,D52/B52)</f>
        <v>0.0634518126930018</v>
      </c>
      <c r="H52" s="16"/>
    </row>
    <row r="53" spans="1:7" ht="33">
      <c r="A53" s="129" t="s">
        <v>68</v>
      </c>
      <c r="B53" s="130">
        <f>'[1]FM Prognoze2008_gr'!D61</f>
        <v>1701690</v>
      </c>
      <c r="C53" s="25">
        <f>'[1]BazeSaite'!I74</f>
        <v>150800</v>
      </c>
      <c r="D53" s="25">
        <f>D54+D55</f>
        <v>137162.99999999994</v>
      </c>
      <c r="E53" s="25">
        <f>D53-C53</f>
        <v>-13637.000000000058</v>
      </c>
      <c r="F53" s="26">
        <f>IF(B53=0,0,D53/C53)</f>
        <v>0.909568965517241</v>
      </c>
      <c r="G53" s="131">
        <f>IF(B53=0,0,D53/B53)</f>
        <v>0.08060398780036314</v>
      </c>
    </row>
    <row r="54" spans="1:7" ht="18.75">
      <c r="A54" s="29" t="s">
        <v>59</v>
      </c>
      <c r="B54" s="30"/>
      <c r="C54" s="31"/>
      <c r="D54" s="31">
        <f>'[1]BazeSaite'!F76</f>
        <v>137163.93999999994</v>
      </c>
      <c r="E54" s="64"/>
      <c r="F54" s="64"/>
      <c r="G54" s="66"/>
    </row>
    <row r="55" spans="1:7" ht="19.5" thickBot="1">
      <c r="A55" s="132" t="s">
        <v>60</v>
      </c>
      <c r="B55" s="133"/>
      <c r="C55" s="134"/>
      <c r="D55" s="134">
        <f>'[1]BazeSaite'!F77</f>
        <v>-0.9399999999999977</v>
      </c>
      <c r="E55" s="134"/>
      <c r="F55" s="134"/>
      <c r="G55" s="135"/>
    </row>
    <row r="56" spans="1:7" ht="36" customHeight="1" thickBot="1">
      <c r="A56" s="136" t="s">
        <v>61</v>
      </c>
      <c r="B56" s="137">
        <f>'[1]FM Prognoze2008_gr'!D66</f>
        <v>10337.85</v>
      </c>
      <c r="C56" s="125">
        <f>'[1]BazeSaite'!I82</f>
        <v>580.72</v>
      </c>
      <c r="D56" s="125">
        <f>'[1]BazeSaite'!F82</f>
        <v>181.07999999999993</v>
      </c>
      <c r="E56" s="125">
        <f>D56-C56</f>
        <v>-399.6400000000001</v>
      </c>
      <c r="F56" s="26">
        <f>IF(B56=0,0,D56/C56)</f>
        <v>0.3118198098911694</v>
      </c>
      <c r="G56" s="127">
        <f>IF(B56=0,0,D56/B56)</f>
        <v>0.017516214686806243</v>
      </c>
    </row>
    <row r="57" spans="1:7" ht="33.75" thickBot="1">
      <c r="A57" s="138" t="s">
        <v>62</v>
      </c>
      <c r="B57" s="139">
        <f>'[1]FM Prognoze2008_gr'!D70</f>
        <v>1058000</v>
      </c>
      <c r="C57" s="125">
        <f>'[1]BazeSaite'!I86</f>
        <v>96800</v>
      </c>
      <c r="D57" s="125">
        <f>'[1]BazeSaite'!F86</f>
        <v>85783.92000000004</v>
      </c>
      <c r="E57" s="125">
        <f>D57-C57</f>
        <v>-11016.079999999958</v>
      </c>
      <c r="F57" s="126">
        <f>IF(B57=0,0,D57/C57)</f>
        <v>0.8861975206611574</v>
      </c>
      <c r="G57" s="127">
        <f>IF(B57=0,0,D57/B57)</f>
        <v>0.08108120982986772</v>
      </c>
    </row>
    <row r="58" spans="1:7" ht="35.25" customHeight="1" thickBot="1">
      <c r="A58" s="140" t="s">
        <v>63</v>
      </c>
      <c r="B58" s="137">
        <f>SUM(B52,B53,B56,B57)</f>
        <v>5424711.789999999</v>
      </c>
      <c r="C58" s="125">
        <f>SUM(C52,C53,C56,C57)</f>
        <v>482724.38</v>
      </c>
      <c r="D58" s="125">
        <f>SUM(D52,D53,D56,D57)</f>
        <v>391572.5081200001</v>
      </c>
      <c r="E58" s="125">
        <f>D58-C58</f>
        <v>-91151.87187999993</v>
      </c>
      <c r="F58" s="126">
        <f>IF(B58=0,0,D58/C58)</f>
        <v>0.8111720152191196</v>
      </c>
      <c r="G58" s="141">
        <f>IF(B58=0,0,D58/B58)</f>
        <v>0.0721830989881953</v>
      </c>
    </row>
    <row r="59" spans="1:7" ht="38.25" hidden="1" thickBot="1">
      <c r="A59" s="142" t="s">
        <v>64</v>
      </c>
      <c r="B59" s="143" t="e">
        <f>SUM(B52,#REF!,B53,#REF!,B56,B57)-B57</f>
        <v>#REF!</v>
      </c>
      <c r="C59" s="144" t="e">
        <f>SUM(C52,#REF!,C53,#REF!,C56,C57)-C57</f>
        <v>#REF!</v>
      </c>
      <c r="D59" s="144" t="e">
        <f>SUM(D52,#REF!,D53,#REF!,D56,D57)-D57</f>
        <v>#REF!</v>
      </c>
      <c r="E59" s="144" t="e">
        <f>D59-C59</f>
        <v>#REF!</v>
      </c>
      <c r="F59" s="126" t="e">
        <f>IF(B59=0,0,D59/C59)</f>
        <v>#REF!</v>
      </c>
      <c r="G59" s="127" t="e">
        <f>IF(B59=0,0,D59/B59)</f>
        <v>#REF!</v>
      </c>
    </row>
    <row r="60" spans="1:7" ht="42" customHeight="1">
      <c r="A60" s="352" t="s">
        <v>73</v>
      </c>
      <c r="B60" s="353"/>
      <c r="C60" s="353"/>
      <c r="D60" s="353"/>
      <c r="E60" s="353"/>
      <c r="F60" s="353"/>
      <c r="G60" s="353"/>
    </row>
    <row r="61" spans="1:7" ht="18.75">
      <c r="A61" s="153"/>
      <c r="F61" s="146"/>
      <c r="G61" s="5"/>
    </row>
    <row r="62" s="148" customFormat="1" ht="42.75" customHeight="1">
      <c r="A62" s="154"/>
    </row>
    <row r="63" spans="1:7" s="149" customFormat="1" ht="27.75">
      <c r="A63" s="148" t="s">
        <v>66</v>
      </c>
      <c r="D63" s="150"/>
      <c r="E63" s="150"/>
      <c r="F63" s="150"/>
      <c r="G63" s="151" t="s">
        <v>67</v>
      </c>
    </row>
    <row r="64" spans="1:3" ht="27">
      <c r="A64" s="370"/>
      <c r="B64" s="370"/>
      <c r="C64" s="370"/>
    </row>
  </sheetData>
  <mergeCells count="11">
    <mergeCell ref="F2:G2"/>
    <mergeCell ref="A60:G60"/>
    <mergeCell ref="A64:C64"/>
    <mergeCell ref="F1:G1"/>
    <mergeCell ref="A3:G3"/>
    <mergeCell ref="A4:G4"/>
    <mergeCell ref="G6:G7"/>
    <mergeCell ref="A6:A7"/>
    <mergeCell ref="B6:B7"/>
    <mergeCell ref="C6:C7"/>
    <mergeCell ref="D6:D7"/>
  </mergeCells>
  <printOptions/>
  <pageMargins left="0.83" right="0.12" top="0.53" bottom="0.38" header="0.2362204724409449" footer="0.25"/>
  <pageSetup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I65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00390625" style="156" customWidth="1"/>
    <col min="2" max="2" width="52.28125" style="156" customWidth="1"/>
    <col min="3" max="3" width="16.421875" style="156" customWidth="1"/>
    <col min="4" max="4" width="17.00390625" style="156" customWidth="1"/>
    <col min="5" max="5" width="16.00390625" style="156" customWidth="1"/>
    <col min="6" max="6" width="13.7109375" style="156" customWidth="1"/>
    <col min="7" max="7" width="11.57421875" style="156" customWidth="1"/>
    <col min="8" max="16384" width="9.140625" style="156" customWidth="1"/>
  </cols>
  <sheetData>
    <row r="1" spans="1:5" ht="20.25">
      <c r="A1" s="155" t="s">
        <v>74</v>
      </c>
      <c r="D1" s="157"/>
      <c r="E1" s="158"/>
    </row>
    <row r="2" ht="37.5" customHeight="1">
      <c r="A2" s="159" t="s">
        <v>2</v>
      </c>
    </row>
    <row r="3" spans="1:6" s="160" customFormat="1" ht="42.75" customHeight="1">
      <c r="A3" s="374" t="s">
        <v>75</v>
      </c>
      <c r="B3" s="374"/>
      <c r="C3" s="374"/>
      <c r="D3" s="374"/>
      <c r="E3" s="374"/>
      <c r="F3" s="375"/>
    </row>
    <row r="4" spans="1:6" s="160" customFormat="1" ht="22.5" customHeight="1">
      <c r="A4" s="376"/>
      <c r="B4" s="376"/>
      <c r="C4" s="376"/>
      <c r="D4" s="376"/>
      <c r="E4" s="376"/>
      <c r="F4" s="377"/>
    </row>
    <row r="5" spans="4:6" ht="16.5" thickBot="1">
      <c r="D5" s="161"/>
      <c r="F5" s="161" t="s">
        <v>76</v>
      </c>
    </row>
    <row r="6" spans="1:6" s="164" customFormat="1" ht="16.5" thickBot="1">
      <c r="A6" s="382" t="s">
        <v>77</v>
      </c>
      <c r="B6" s="384" t="s">
        <v>78</v>
      </c>
      <c r="C6" s="162" t="s">
        <v>79</v>
      </c>
      <c r="D6" s="163" t="s">
        <v>80</v>
      </c>
      <c r="E6" s="380" t="s">
        <v>81</v>
      </c>
      <c r="F6" s="381"/>
    </row>
    <row r="7" spans="1:6" ht="24" customHeight="1" thickBot="1">
      <c r="A7" s="383"/>
      <c r="B7" s="385"/>
      <c r="C7" s="165" t="s">
        <v>82</v>
      </c>
      <c r="D7" s="166" t="s">
        <v>83</v>
      </c>
      <c r="E7" s="167" t="s">
        <v>84</v>
      </c>
      <c r="F7" s="168" t="s">
        <v>13</v>
      </c>
    </row>
    <row r="8" spans="1:6" ht="18.75">
      <c r="A8" s="169" t="s">
        <v>85</v>
      </c>
      <c r="B8" s="170" t="s">
        <v>15</v>
      </c>
      <c r="C8" s="171">
        <f>SUM(C9:C10)</f>
        <v>369905.79000000004</v>
      </c>
      <c r="D8" s="172">
        <f>D9+D10</f>
        <v>468151.67799999996</v>
      </c>
      <c r="E8" s="173">
        <f aca="true" t="shared" si="0" ref="E8:E18">D8-C8</f>
        <v>98245.88799999992</v>
      </c>
      <c r="F8" s="174">
        <f>(D8/C8*100)-100</f>
        <v>26.559705377955794</v>
      </c>
    </row>
    <row r="9" spans="1:6" ht="18.75">
      <c r="A9" s="175" t="s">
        <v>86</v>
      </c>
      <c r="B9" s="176" t="s">
        <v>87</v>
      </c>
      <c r="C9" s="177">
        <f>'[1]BazeSaite'!H10</f>
        <v>369903.2</v>
      </c>
      <c r="D9" s="178">
        <f>'[1]BazeSaite'!C10</f>
        <v>468149.464</v>
      </c>
      <c r="E9" s="179">
        <f t="shared" si="0"/>
        <v>98246.26399999997</v>
      </c>
      <c r="F9" s="180"/>
    </row>
    <row r="10" spans="1:6" ht="18.75">
      <c r="A10" s="181" t="s">
        <v>88</v>
      </c>
      <c r="B10" s="182" t="s">
        <v>89</v>
      </c>
      <c r="C10" s="183">
        <f>'[1]BazeSaite'!H11</f>
        <v>2.59</v>
      </c>
      <c r="D10" s="184">
        <f>'[1]BazeSaite'!C11</f>
        <v>2.214</v>
      </c>
      <c r="E10" s="185">
        <f t="shared" si="0"/>
        <v>-0.3759999999999999</v>
      </c>
      <c r="F10" s="186"/>
    </row>
    <row r="11" spans="1:6" ht="18.75">
      <c r="A11" s="169" t="s">
        <v>90</v>
      </c>
      <c r="B11" s="170" t="s">
        <v>18</v>
      </c>
      <c r="C11" s="187">
        <f>'[1]BazeSaite'!H12</f>
        <v>1092566.18</v>
      </c>
      <c r="D11" s="188">
        <f>SUM(D12,D13,D14,D15,D16,D17)</f>
        <v>1049851.5500000003</v>
      </c>
      <c r="E11" s="173">
        <f t="shared" si="0"/>
        <v>-42714.629999999655</v>
      </c>
      <c r="F11" s="189">
        <f>(D11/C11*100)-100</f>
        <v>-3.909569121021079</v>
      </c>
    </row>
    <row r="12" spans="1:6" ht="18.75">
      <c r="A12" s="175" t="s">
        <v>91</v>
      </c>
      <c r="B12" s="176" t="s">
        <v>92</v>
      </c>
      <c r="C12" s="177">
        <f>'[1]BazeSaite'!H14</f>
        <v>856181.66</v>
      </c>
      <c r="D12" s="178">
        <f>'[1]BazeSaite'!C14</f>
        <v>821128.31</v>
      </c>
      <c r="E12" s="179">
        <f t="shared" si="0"/>
        <v>-35053.34999999998</v>
      </c>
      <c r="F12" s="190"/>
    </row>
    <row r="13" spans="1:6" ht="18.75">
      <c r="A13" s="175" t="s">
        <v>93</v>
      </c>
      <c r="B13" s="176" t="s">
        <v>94</v>
      </c>
      <c r="C13" s="177">
        <f>'[1]BazeSaite'!H15</f>
        <v>51.15</v>
      </c>
      <c r="D13" s="178">
        <f>'[1]BazeSaite'!C15</f>
        <v>3.83</v>
      </c>
      <c r="E13" s="179">
        <f t="shared" si="0"/>
        <v>-47.32</v>
      </c>
      <c r="F13" s="190"/>
    </row>
    <row r="14" spans="1:6" ht="18.75">
      <c r="A14" s="175" t="s">
        <v>95</v>
      </c>
      <c r="B14" s="176" t="s">
        <v>96</v>
      </c>
      <c r="C14" s="177">
        <f>'[1]BazeSaite'!H16</f>
        <v>235994.46</v>
      </c>
      <c r="D14" s="178">
        <f>'[1]BazeSaite'!C16</f>
        <v>228507.98</v>
      </c>
      <c r="E14" s="179">
        <f t="shared" si="0"/>
        <v>-7486.479999999981</v>
      </c>
      <c r="F14" s="190"/>
    </row>
    <row r="15" spans="1:6" ht="18.75">
      <c r="A15" s="191" t="s">
        <v>97</v>
      </c>
      <c r="B15" s="192" t="s">
        <v>98</v>
      </c>
      <c r="C15" s="177">
        <f>'[1]BazeSaite'!H17</f>
        <v>270.06</v>
      </c>
      <c r="D15" s="178">
        <f>'[1]BazeSaite'!C17</f>
        <v>146.26</v>
      </c>
      <c r="E15" s="179">
        <f t="shared" si="0"/>
        <v>-123.80000000000001</v>
      </c>
      <c r="F15" s="190"/>
    </row>
    <row r="16" spans="1:6" ht="31.5">
      <c r="A16" s="175" t="s">
        <v>99</v>
      </c>
      <c r="B16" s="176" t="s">
        <v>100</v>
      </c>
      <c r="C16" s="177">
        <f>'[1]BazeSaite'!H18</f>
        <v>0</v>
      </c>
      <c r="D16" s="178">
        <f>'[1]BazeSaite'!C18</f>
        <v>1.59</v>
      </c>
      <c r="E16" s="179">
        <f t="shared" si="0"/>
        <v>1.59</v>
      </c>
      <c r="F16" s="190"/>
    </row>
    <row r="17" spans="1:6" ht="31.5">
      <c r="A17" s="193" t="s">
        <v>101</v>
      </c>
      <c r="B17" s="176" t="s">
        <v>102</v>
      </c>
      <c r="C17" s="177">
        <f>'[1]BazeSaite'!H19</f>
        <v>68.85</v>
      </c>
      <c r="D17" s="178">
        <f>'[1]BazeSaite'!C19</f>
        <v>63.58</v>
      </c>
      <c r="E17" s="194">
        <f t="shared" si="0"/>
        <v>-5.269999999999996</v>
      </c>
      <c r="F17" s="186"/>
    </row>
    <row r="18" spans="1:6" s="201" customFormat="1" ht="18.75">
      <c r="A18" s="195" t="s">
        <v>103</v>
      </c>
      <c r="B18" s="196" t="s">
        <v>149</v>
      </c>
      <c r="C18" s="197">
        <f>'[1]BazeSaite'!H27</f>
        <v>409240.59</v>
      </c>
      <c r="D18" s="198">
        <f>SUM(D20,D21,D23,D24,D25)</f>
        <v>498142.2960000001</v>
      </c>
      <c r="E18" s="199">
        <f t="shared" si="0"/>
        <v>88901.70600000006</v>
      </c>
      <c r="F18" s="200">
        <f>(D18/C18*100)-100</f>
        <v>21.723579765145004</v>
      </c>
    </row>
    <row r="19" spans="1:6" s="201" customFormat="1" ht="15.75" customHeight="1">
      <c r="A19" s="202"/>
      <c r="B19" s="203" t="s">
        <v>26</v>
      </c>
      <c r="C19" s="204"/>
      <c r="D19" s="205"/>
      <c r="E19" s="206"/>
      <c r="F19" s="207"/>
    </row>
    <row r="20" spans="1:6" s="201" customFormat="1" ht="18.75">
      <c r="A20" s="208"/>
      <c r="B20" s="209" t="s">
        <v>27</v>
      </c>
      <c r="C20" s="177">
        <f>'[1]BazeSaite'!H29</f>
        <v>82193.23</v>
      </c>
      <c r="D20" s="178">
        <f>'[1]BazeSaite'!C29</f>
        <v>83411.697</v>
      </c>
      <c r="E20" s="210">
        <f>D20-C20</f>
        <v>1218.4670000000042</v>
      </c>
      <c r="F20" s="190">
        <f aca="true" t="shared" si="1" ref="F20:F40">(D20/C20*100)-100</f>
        <v>1.4824420454093428</v>
      </c>
    </row>
    <row r="21" spans="1:6" s="201" customFormat="1" ht="18.75">
      <c r="A21" s="208"/>
      <c r="B21" s="209" t="s">
        <v>28</v>
      </c>
      <c r="C21" s="177">
        <f>'[1]BazeSaite'!H30</f>
        <v>9975.13</v>
      </c>
      <c r="D21" s="178">
        <f>'[1]BazeSaite'!C30</f>
        <v>9662.884</v>
      </c>
      <c r="E21" s="210">
        <f>D21-C21</f>
        <v>-312.2459999999992</v>
      </c>
      <c r="F21" s="190">
        <f t="shared" si="1"/>
        <v>-3.130244919113835</v>
      </c>
    </row>
    <row r="22" spans="1:6" s="201" customFormat="1" ht="18.75" hidden="1">
      <c r="A22" s="208"/>
      <c r="B22" s="209" t="s">
        <v>29</v>
      </c>
      <c r="C22" s="177">
        <f>C20+C21</f>
        <v>92168.36</v>
      </c>
      <c r="D22" s="178">
        <f>D20+D21</f>
        <v>93074.581</v>
      </c>
      <c r="E22" s="210">
        <f>E20+E21</f>
        <v>906.221000000005</v>
      </c>
      <c r="F22" s="190">
        <f t="shared" si="1"/>
        <v>0.9832235270324787</v>
      </c>
    </row>
    <row r="23" spans="1:6" s="201" customFormat="1" ht="18.75">
      <c r="A23" s="208"/>
      <c r="B23" s="209" t="s">
        <v>30</v>
      </c>
      <c r="C23" s="177">
        <f>'[1]BazeSaite'!H31</f>
        <v>65677.7</v>
      </c>
      <c r="D23" s="178">
        <f>'[1]BazeSaite'!C31</f>
        <v>132033.404</v>
      </c>
      <c r="E23" s="210">
        <f aca="true" t="shared" si="2" ref="E23:E42">D23-C23</f>
        <v>66355.70400000001</v>
      </c>
      <c r="F23" s="190">
        <f t="shared" si="1"/>
        <v>101.03231995030279</v>
      </c>
    </row>
    <row r="24" spans="1:6" s="201" customFormat="1" ht="18.75">
      <c r="A24" s="208"/>
      <c r="B24" s="209" t="s">
        <v>31</v>
      </c>
      <c r="C24" s="177">
        <f>'[1]BazeSaite'!H32</f>
        <v>245860.11</v>
      </c>
      <c r="D24" s="178">
        <f>'[1]BazeSaite'!C32</f>
        <v>267572.42100000003</v>
      </c>
      <c r="E24" s="210">
        <f t="shared" si="2"/>
        <v>21712.311000000045</v>
      </c>
      <c r="F24" s="190">
        <f t="shared" si="1"/>
        <v>8.831164600064653</v>
      </c>
    </row>
    <row r="25" spans="1:7" s="201" customFormat="1" ht="18.75">
      <c r="A25" s="211"/>
      <c r="B25" s="212" t="s">
        <v>32</v>
      </c>
      <c r="C25" s="183">
        <f>'[1]BazeSaite'!H33</f>
        <v>5534.42</v>
      </c>
      <c r="D25" s="184">
        <f>'[1]BazeSaite'!C33</f>
        <v>5461.889999999999</v>
      </c>
      <c r="E25" s="213">
        <f t="shared" si="2"/>
        <v>-72.53000000000065</v>
      </c>
      <c r="F25" s="186">
        <f t="shared" si="1"/>
        <v>-1.3105257642174024</v>
      </c>
      <c r="G25" s="214"/>
    </row>
    <row r="26" spans="1:6" s="201" customFormat="1" ht="18.75">
      <c r="A26" s="169"/>
      <c r="B26" s="215" t="s">
        <v>104</v>
      </c>
      <c r="C26" s="187">
        <f>'[1]BazeSaite'!H34</f>
        <v>20399.57</v>
      </c>
      <c r="D26" s="188">
        <f>'[1]BazeSaite'!C34</f>
        <v>19874.82</v>
      </c>
      <c r="E26" s="173">
        <f t="shared" si="2"/>
        <v>-524.75</v>
      </c>
      <c r="F26" s="189">
        <f t="shared" si="1"/>
        <v>-2.572358142843214</v>
      </c>
    </row>
    <row r="27" spans="1:6" s="201" customFormat="1" ht="18.75">
      <c r="A27" s="216" t="s">
        <v>105</v>
      </c>
      <c r="B27" s="217" t="s">
        <v>34</v>
      </c>
      <c r="C27" s="177">
        <f>'[1]BazeSaite'!H35</f>
        <v>19952.51</v>
      </c>
      <c r="D27" s="178">
        <f>'[1]BazeSaite'!C35</f>
        <v>19291.3</v>
      </c>
      <c r="E27" s="210">
        <f t="shared" si="2"/>
        <v>-661.2099999999991</v>
      </c>
      <c r="F27" s="190">
        <f t="shared" si="1"/>
        <v>-3.313918900429073</v>
      </c>
    </row>
    <row r="28" spans="1:6" s="201" customFormat="1" ht="18.75">
      <c r="A28" s="218" t="s">
        <v>106</v>
      </c>
      <c r="B28" s="219" t="s">
        <v>35</v>
      </c>
      <c r="C28" s="183">
        <f>'[1]BazeSaite'!H36</f>
        <v>447.06</v>
      </c>
      <c r="D28" s="184">
        <f>'[1]BazeSaite'!C36</f>
        <v>583.52</v>
      </c>
      <c r="E28" s="213">
        <f t="shared" si="2"/>
        <v>136.45999999999998</v>
      </c>
      <c r="F28" s="186">
        <f t="shared" si="1"/>
        <v>30.52386704245515</v>
      </c>
    </row>
    <row r="29" spans="1:6" s="201" customFormat="1" ht="18.75">
      <c r="A29" s="218" t="s">
        <v>107</v>
      </c>
      <c r="B29" s="220" t="s">
        <v>108</v>
      </c>
      <c r="C29" s="221">
        <f>'[1]BazeSaite'!H37</f>
        <v>15702.78</v>
      </c>
      <c r="D29" s="222">
        <f>'[1]BazeSaite'!C37</f>
        <v>9094.55</v>
      </c>
      <c r="E29" s="223">
        <f t="shared" si="2"/>
        <v>-6608.230000000001</v>
      </c>
      <c r="F29" s="224">
        <f t="shared" si="1"/>
        <v>-42.083185270378884</v>
      </c>
    </row>
    <row r="30" spans="1:6" s="201" customFormat="1" ht="18.75">
      <c r="A30" s="218" t="s">
        <v>109</v>
      </c>
      <c r="B30" s="225" t="s">
        <v>37</v>
      </c>
      <c r="C30" s="221">
        <f>'[1]BazeSaite'!H40</f>
        <v>527.58</v>
      </c>
      <c r="D30" s="222">
        <f>'[1]BazeSaite'!C40</f>
        <v>760.65</v>
      </c>
      <c r="E30" s="223">
        <f t="shared" si="2"/>
        <v>233.06999999999994</v>
      </c>
      <c r="F30" s="224">
        <f t="shared" si="1"/>
        <v>44.17718639827132</v>
      </c>
    </row>
    <row r="31" spans="1:6" ht="18.75">
      <c r="A31" s="226" t="s">
        <v>110</v>
      </c>
      <c r="B31" s="227" t="s">
        <v>111</v>
      </c>
      <c r="C31" s="228">
        <f>'[1]BazeSaite'!H41</f>
        <v>25585.93</v>
      </c>
      <c r="D31" s="229">
        <f>'[1]BazeSaite'!C41</f>
        <v>24280.15</v>
      </c>
      <c r="E31" s="230">
        <f t="shared" si="2"/>
        <v>-1305.7799999999988</v>
      </c>
      <c r="F31" s="224">
        <f t="shared" si="1"/>
        <v>-5.10350806087564</v>
      </c>
    </row>
    <row r="32" spans="1:6" ht="18.75">
      <c r="A32" s="226" t="s">
        <v>112</v>
      </c>
      <c r="B32" s="231" t="s">
        <v>39</v>
      </c>
      <c r="C32" s="228">
        <f>'[1]BazeSaite'!H42</f>
        <v>987.89</v>
      </c>
      <c r="D32" s="229">
        <f>'[1]BazeSaite'!C42</f>
        <v>7719.55</v>
      </c>
      <c r="E32" s="230">
        <f t="shared" si="2"/>
        <v>6731.66</v>
      </c>
      <c r="F32" s="224">
        <f t="shared" si="1"/>
        <v>681.4179716365182</v>
      </c>
    </row>
    <row r="33" spans="1:6" ht="33">
      <c r="A33" s="226" t="s">
        <v>113</v>
      </c>
      <c r="B33" s="232" t="s">
        <v>40</v>
      </c>
      <c r="C33" s="228">
        <f>'[1]BazeSaite'!H43</f>
        <v>59464.91</v>
      </c>
      <c r="D33" s="229">
        <f>'[1]BazeSaite'!C43</f>
        <v>85687.12</v>
      </c>
      <c r="E33" s="230">
        <f t="shared" si="2"/>
        <v>26222.209999999992</v>
      </c>
      <c r="F33" s="224">
        <f t="shared" si="1"/>
        <v>44.09694725847561</v>
      </c>
    </row>
    <row r="34" spans="1:6" ht="18.75">
      <c r="A34" s="226" t="s">
        <v>114</v>
      </c>
      <c r="B34" s="227" t="s">
        <v>43</v>
      </c>
      <c r="C34" s="228">
        <f>SUM(C35,C36,C37,C43,C44)</f>
        <v>106371.48</v>
      </c>
      <c r="D34" s="233">
        <f>SUM(D35,D36,D37,D43,D44)</f>
        <v>90792.50000000001</v>
      </c>
      <c r="E34" s="230">
        <f t="shared" si="2"/>
        <v>-15578.979999999981</v>
      </c>
      <c r="F34" s="224">
        <f t="shared" si="1"/>
        <v>-14.645824237850206</v>
      </c>
    </row>
    <row r="35" spans="1:6" ht="31.5">
      <c r="A35" s="234" t="s">
        <v>115</v>
      </c>
      <c r="B35" s="235" t="s">
        <v>116</v>
      </c>
      <c r="C35" s="236">
        <f>'[1]BazeSaite'!H48</f>
        <v>76247.75</v>
      </c>
      <c r="D35" s="237">
        <f>'[1]BazeSaite'!C48</f>
        <v>59035.76</v>
      </c>
      <c r="E35" s="238">
        <f t="shared" si="2"/>
        <v>-17211.989999999998</v>
      </c>
      <c r="F35" s="207">
        <f t="shared" si="1"/>
        <v>-22.573767750523785</v>
      </c>
    </row>
    <row r="36" spans="1:6" ht="31.5">
      <c r="A36" s="234" t="s">
        <v>117</v>
      </c>
      <c r="B36" s="235" t="s">
        <v>118</v>
      </c>
      <c r="C36" s="236">
        <f>'[1]BazeSaite'!H49</f>
        <v>1025.87</v>
      </c>
      <c r="D36" s="237">
        <f>'[1]BazeSaite'!C49</f>
        <v>1163.41</v>
      </c>
      <c r="E36" s="238">
        <f t="shared" si="2"/>
        <v>137.5400000000002</v>
      </c>
      <c r="F36" s="239">
        <f t="shared" si="1"/>
        <v>13.407156852232745</v>
      </c>
    </row>
    <row r="37" spans="1:6" ht="30.75" customHeight="1">
      <c r="A37" s="240" t="s">
        <v>119</v>
      </c>
      <c r="B37" s="241" t="s">
        <v>120</v>
      </c>
      <c r="C37" s="242">
        <f>'[1]BazeSaite'!H50</f>
        <v>29059.11</v>
      </c>
      <c r="D37" s="243">
        <f>'[1]BazeSaite'!C50</f>
        <v>30586.95</v>
      </c>
      <c r="E37" s="244">
        <f t="shared" si="2"/>
        <v>1527.8400000000001</v>
      </c>
      <c r="F37" s="180">
        <f t="shared" si="1"/>
        <v>5.257697155900502</v>
      </c>
    </row>
    <row r="38" spans="1:6" ht="15.75">
      <c r="A38" s="245" t="s">
        <v>121</v>
      </c>
      <c r="B38" s="246" t="s">
        <v>122</v>
      </c>
      <c r="C38" s="247">
        <f>'[1]BazeSaite'!H51</f>
        <v>24514.59</v>
      </c>
      <c r="D38" s="248">
        <f>'[1]BazeSaite'!C51</f>
        <v>26342.9</v>
      </c>
      <c r="E38" s="249">
        <f t="shared" si="2"/>
        <v>1828.3100000000013</v>
      </c>
      <c r="F38" s="250">
        <f t="shared" si="1"/>
        <v>7.458048451962696</v>
      </c>
    </row>
    <row r="39" spans="1:6" ht="15.75">
      <c r="A39" s="245" t="s">
        <v>123</v>
      </c>
      <c r="B39" s="251" t="s">
        <v>124</v>
      </c>
      <c r="C39" s="252">
        <f>'[1]BazeSaite'!H53</f>
        <v>1635.53</v>
      </c>
      <c r="D39" s="248">
        <f>'[1]BazeSaite'!C53</f>
        <v>1462</v>
      </c>
      <c r="E39" s="249">
        <f t="shared" si="2"/>
        <v>-173.52999999999997</v>
      </c>
      <c r="F39" s="250">
        <f t="shared" si="1"/>
        <v>-10.610016324983334</v>
      </c>
    </row>
    <row r="40" spans="1:6" ht="15.75">
      <c r="A40" s="245" t="s">
        <v>125</v>
      </c>
      <c r="B40" s="253" t="s">
        <v>126</v>
      </c>
      <c r="C40" s="254">
        <f>'[1]BazeSaite'!H54</f>
        <v>2347.27</v>
      </c>
      <c r="D40" s="255">
        <f>'[1]BazeSaite'!C54</f>
        <v>2323.12</v>
      </c>
      <c r="E40" s="249">
        <f t="shared" si="2"/>
        <v>-24.15000000000009</v>
      </c>
      <c r="F40" s="250">
        <f t="shared" si="1"/>
        <v>-1.0288547972751303</v>
      </c>
    </row>
    <row r="41" spans="1:6" ht="15" customHeight="1" hidden="1">
      <c r="A41" s="256" t="s">
        <v>127</v>
      </c>
      <c r="B41" s="257" t="s">
        <v>128</v>
      </c>
      <c r="C41" s="254">
        <f>'[1]BazeSaite'!H55</f>
        <v>-0.04</v>
      </c>
      <c r="D41" s="255">
        <f>'[1]BazeSaite'!C55</f>
        <v>-0.01</v>
      </c>
      <c r="E41" s="249">
        <f t="shared" si="2"/>
        <v>0.03</v>
      </c>
      <c r="F41" s="250"/>
    </row>
    <row r="42" spans="1:6" ht="15.75">
      <c r="A42" s="258" t="s">
        <v>129</v>
      </c>
      <c r="B42" s="259" t="s">
        <v>130</v>
      </c>
      <c r="C42" s="260">
        <f>'[1]BazeSaite'!H56</f>
        <v>561.76</v>
      </c>
      <c r="D42" s="261">
        <f>'[1]BazeSaite'!C56</f>
        <v>458.94</v>
      </c>
      <c r="E42" s="262">
        <f t="shared" si="2"/>
        <v>-102.82</v>
      </c>
      <c r="F42" s="250">
        <f>(D42/C42*100)-100</f>
        <v>-18.303189974366276</v>
      </c>
    </row>
    <row r="43" spans="1:6" ht="18.75" hidden="1">
      <c r="A43" s="234" t="s">
        <v>131</v>
      </c>
      <c r="B43" s="235" t="s">
        <v>132</v>
      </c>
      <c r="C43" s="263">
        <f>'[1]BazeSaite'!H57</f>
        <v>0</v>
      </c>
      <c r="D43" s="264">
        <f>'[1]BazeSaite'!C57</f>
        <v>0</v>
      </c>
      <c r="E43" s="238"/>
      <c r="F43" s="250" t="e">
        <f>(D43/C43*100)-100</f>
        <v>#DIV/0!</v>
      </c>
    </row>
    <row r="44" spans="1:6" ht="18.75">
      <c r="A44" s="234" t="s">
        <v>133</v>
      </c>
      <c r="B44" s="235" t="s">
        <v>134</v>
      </c>
      <c r="C44" s="236">
        <f>'[1]BazeSaite'!H58</f>
        <v>38.75</v>
      </c>
      <c r="D44" s="237">
        <f>'[1]BazeSaite'!C58</f>
        <v>6.38</v>
      </c>
      <c r="E44" s="238">
        <f>D44-C44</f>
        <v>-32.37</v>
      </c>
      <c r="F44" s="239">
        <f>(D44/C44*100)-100</f>
        <v>-83.53548387096774</v>
      </c>
    </row>
    <row r="45" spans="1:6" ht="18.75" hidden="1">
      <c r="A45" s="265" t="s">
        <v>135</v>
      </c>
      <c r="B45" s="266" t="s">
        <v>136</v>
      </c>
      <c r="C45" s="236"/>
      <c r="D45" s="237"/>
      <c r="E45" s="238"/>
      <c r="F45" s="239"/>
    </row>
    <row r="46" spans="1:6" ht="18.75">
      <c r="A46" s="226" t="s">
        <v>137</v>
      </c>
      <c r="B46" s="227" t="s">
        <v>138</v>
      </c>
      <c r="C46" s="228">
        <f>'[1]BazeSaite'!H65</f>
        <v>12383.21</v>
      </c>
      <c r="D46" s="229">
        <f>'[1]BazeSaite'!C65</f>
        <v>12546.63</v>
      </c>
      <c r="E46" s="230">
        <f>D46-C46</f>
        <v>163.42000000000007</v>
      </c>
      <c r="F46" s="224">
        <f>(D46/C46*100)-100</f>
        <v>1.3196901288115015</v>
      </c>
    </row>
    <row r="47" spans="1:6" ht="19.5" thickBot="1">
      <c r="A47" s="226" t="s">
        <v>139</v>
      </c>
      <c r="B47" s="227" t="s">
        <v>56</v>
      </c>
      <c r="C47" s="228">
        <f>'[1]BazeSaite'!H66+'[1]BazeSaite'!H72</f>
        <v>11737.67</v>
      </c>
      <c r="D47" s="229">
        <f>'[1]BazeSaite'!C66+'[1]BazeSaite'!C72</f>
        <v>10640.46</v>
      </c>
      <c r="E47" s="230">
        <f>D47-C47</f>
        <v>-1097.210000000001</v>
      </c>
      <c r="F47" s="224">
        <f>(D47/C47*100)-100</f>
        <v>-9.347766635115846</v>
      </c>
    </row>
    <row r="48" spans="1:6" ht="19.5" hidden="1" thickBot="1">
      <c r="A48" s="267" t="s">
        <v>140</v>
      </c>
      <c r="B48" s="268" t="s">
        <v>141</v>
      </c>
      <c r="C48" s="242"/>
      <c r="D48" s="269"/>
      <c r="E48" s="270"/>
      <c r="F48" s="207"/>
    </row>
    <row r="49" spans="1:9" ht="39" customHeight="1" thickBot="1">
      <c r="A49" s="378" t="s">
        <v>58</v>
      </c>
      <c r="B49" s="379"/>
      <c r="C49" s="271">
        <f>SUM(C8,C11,C18,C26,C29,C30,C31,C32,C33,C34,C46,C47)</f>
        <v>2124873.58</v>
      </c>
      <c r="D49" s="272">
        <f>SUM(D8,D11,D18,D26,D29,D30,D31,D32,D33,D34,D46,D47)</f>
        <v>2277541.954</v>
      </c>
      <c r="E49" s="273">
        <f aca="true" t="shared" si="3" ref="E49:E55">D49-C49</f>
        <v>152668.37399999984</v>
      </c>
      <c r="F49" s="274">
        <f>(D49/C49*100)-100</f>
        <v>7.184821508298839</v>
      </c>
      <c r="I49" s="275"/>
    </row>
    <row r="50" spans="1:6" s="201" customFormat="1" ht="33">
      <c r="A50" s="276" t="s">
        <v>142</v>
      </c>
      <c r="B50" s="277" t="s">
        <v>150</v>
      </c>
      <c r="C50" s="278">
        <f>SUM(C51:C52)</f>
        <v>1238135.17</v>
      </c>
      <c r="D50" s="279">
        <f>D51+D52</f>
        <v>1519261.24</v>
      </c>
      <c r="E50" s="280">
        <f t="shared" si="3"/>
        <v>281126.07000000007</v>
      </c>
      <c r="F50" s="281">
        <f>(D50/C50*100)-100</f>
        <v>22.705604106214025</v>
      </c>
    </row>
    <row r="51" spans="1:6" ht="18.75">
      <c r="A51" s="191" t="s">
        <v>143</v>
      </c>
      <c r="B51" s="192" t="s">
        <v>144</v>
      </c>
      <c r="C51" s="282">
        <f>'[1]BazeSaite'!H76</f>
        <v>1237842.77</v>
      </c>
      <c r="D51" s="283">
        <f>'[1]BazeSaite'!C76</f>
        <v>1519216.97</v>
      </c>
      <c r="E51" s="270">
        <f t="shared" si="3"/>
        <v>281374.19999999995</v>
      </c>
      <c r="F51" s="190"/>
    </row>
    <row r="52" spans="1:6" ht="19.5" thickBot="1">
      <c r="A52" s="284" t="s">
        <v>145</v>
      </c>
      <c r="B52" s="285" t="s">
        <v>146</v>
      </c>
      <c r="C52" s="286">
        <f>'[1]BazeSaite'!H77</f>
        <v>292.4</v>
      </c>
      <c r="D52" s="287">
        <f>'[1]BazeSaite'!C77</f>
        <v>44.27</v>
      </c>
      <c r="E52" s="288">
        <f t="shared" si="3"/>
        <v>-248.12999999999997</v>
      </c>
      <c r="F52" s="190"/>
    </row>
    <row r="53" spans="1:6" s="201" customFormat="1" ht="33.75" thickBot="1">
      <c r="A53" s="289" t="s">
        <v>147</v>
      </c>
      <c r="B53" s="290" t="s">
        <v>61</v>
      </c>
      <c r="C53" s="291">
        <f>'[1]BazeSaite'!H82</f>
        <v>10208.25</v>
      </c>
      <c r="D53" s="292">
        <f>'[1]BazeSaite'!C82</f>
        <v>9223.56</v>
      </c>
      <c r="E53" s="293">
        <f t="shared" si="3"/>
        <v>-984.6900000000005</v>
      </c>
      <c r="F53" s="294">
        <f>(D53/C53*100)-100</f>
        <v>-9.64602160017634</v>
      </c>
    </row>
    <row r="54" spans="1:6" ht="33.75" thickBot="1">
      <c r="A54" s="295" t="s">
        <v>148</v>
      </c>
      <c r="B54" s="296" t="s">
        <v>62</v>
      </c>
      <c r="C54" s="297">
        <f>'[1]BazeSaite'!H86</f>
        <v>793030.58</v>
      </c>
      <c r="D54" s="292">
        <f>'[1]BazeSaite'!C86</f>
        <v>928200.72184</v>
      </c>
      <c r="E54" s="273">
        <f t="shared" si="3"/>
        <v>135170.14184000005</v>
      </c>
      <c r="F54" s="294">
        <f>(D54/C54*100)-100</f>
        <v>17.04475782510177</v>
      </c>
    </row>
    <row r="55" spans="1:6" ht="31.5" customHeight="1" thickBot="1">
      <c r="A55" s="378" t="s">
        <v>63</v>
      </c>
      <c r="B55" s="379"/>
      <c r="C55" s="297">
        <f>SUM(C49,C50,C53,C54)</f>
        <v>4166247.58</v>
      </c>
      <c r="D55" s="272">
        <f>SUM(D49,D50,D53,D54)</f>
        <v>4734227.47584</v>
      </c>
      <c r="E55" s="273">
        <f t="shared" si="3"/>
        <v>567979.8958400004</v>
      </c>
      <c r="F55" s="294">
        <f>(D55/C55*100)-100</f>
        <v>13.63288870701247</v>
      </c>
    </row>
    <row r="56" ht="15.75">
      <c r="A56" s="145"/>
    </row>
    <row r="57" ht="17.25" customHeight="1">
      <c r="A57" s="145"/>
    </row>
    <row r="58" s="148" customFormat="1" ht="11.25" customHeight="1"/>
    <row r="59" spans="1:7" s="299" customFormat="1" ht="23.25" customHeight="1">
      <c r="A59" s="298" t="s">
        <v>66</v>
      </c>
      <c r="E59" s="300"/>
      <c r="F59" s="301" t="s">
        <v>67</v>
      </c>
      <c r="G59" s="300"/>
    </row>
    <row r="60" spans="1:3" ht="23.25">
      <c r="A60" s="373"/>
      <c r="B60" s="373"/>
      <c r="C60" s="373"/>
    </row>
    <row r="61" ht="15.75">
      <c r="A61" s="145"/>
    </row>
    <row r="62" ht="15.75">
      <c r="A62" s="145"/>
    </row>
    <row r="63" ht="15.75">
      <c r="A63" s="145"/>
    </row>
    <row r="64" ht="15.75">
      <c r="A64" s="145"/>
    </row>
    <row r="65" ht="15.75">
      <c r="A65" s="145"/>
    </row>
  </sheetData>
  <mergeCells count="8">
    <mergeCell ref="A60:C60"/>
    <mergeCell ref="A3:F3"/>
    <mergeCell ref="A4:F4"/>
    <mergeCell ref="A49:B49"/>
    <mergeCell ref="A55:B55"/>
    <mergeCell ref="E6:F6"/>
    <mergeCell ref="A6:A7"/>
    <mergeCell ref="B6:B7"/>
  </mergeCells>
  <printOptions/>
  <pageMargins left="1.19" right="0.35" top="0.28" bottom="0.39" header="0.17" footer="0.18"/>
  <pageSetup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/>
  <dimension ref="A1:I59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00390625" style="0" customWidth="1"/>
    <col min="2" max="2" width="52.28125" style="0" customWidth="1"/>
    <col min="3" max="3" width="16.421875" style="0" customWidth="1"/>
    <col min="4" max="4" width="17.00390625" style="0" customWidth="1"/>
    <col min="5" max="5" width="16.00390625" style="0" customWidth="1"/>
    <col min="6" max="6" width="13.7109375" style="0" customWidth="1"/>
    <col min="7" max="7" width="11.57421875" style="0" customWidth="1"/>
  </cols>
  <sheetData>
    <row r="1" spans="1:5" s="156" customFormat="1" ht="20.25">
      <c r="A1" s="155" t="s">
        <v>74</v>
      </c>
      <c r="D1" s="157"/>
      <c r="E1" s="158"/>
    </row>
    <row r="2" s="156" customFormat="1" ht="37.5" customHeight="1">
      <c r="A2" s="159" t="s">
        <v>2</v>
      </c>
    </row>
    <row r="3" spans="1:6" s="160" customFormat="1" ht="42.75" customHeight="1">
      <c r="A3" s="374" t="s">
        <v>151</v>
      </c>
      <c r="B3" s="374"/>
      <c r="C3" s="374"/>
      <c r="D3" s="374"/>
      <c r="E3" s="374"/>
      <c r="F3" s="375"/>
    </row>
    <row r="4" spans="1:6" s="160" customFormat="1" ht="24.75" customHeight="1">
      <c r="A4" s="376"/>
      <c r="B4" s="376"/>
      <c r="C4" s="376"/>
      <c r="D4" s="376"/>
      <c r="E4" s="376"/>
      <c r="F4" s="377"/>
    </row>
    <row r="5" spans="4:6" s="156" customFormat="1" ht="16.5" thickBot="1">
      <c r="D5" s="161"/>
      <c r="F5" s="161" t="s">
        <v>76</v>
      </c>
    </row>
    <row r="6" spans="1:6" s="164" customFormat="1" ht="16.5" thickBot="1">
      <c r="A6" s="382" t="s">
        <v>77</v>
      </c>
      <c r="B6" s="384" t="s">
        <v>78</v>
      </c>
      <c r="C6" s="162" t="s">
        <v>79</v>
      </c>
      <c r="D6" s="163" t="s">
        <v>80</v>
      </c>
      <c r="E6" s="380" t="s">
        <v>81</v>
      </c>
      <c r="F6" s="381"/>
    </row>
    <row r="7" spans="1:6" s="156" customFormat="1" ht="24" customHeight="1" thickBot="1">
      <c r="A7" s="383"/>
      <c r="B7" s="385"/>
      <c r="C7" s="165" t="s">
        <v>82</v>
      </c>
      <c r="D7" s="166" t="s">
        <v>83</v>
      </c>
      <c r="E7" s="167" t="s">
        <v>84</v>
      </c>
      <c r="F7" s="168" t="s">
        <v>13</v>
      </c>
    </row>
    <row r="8" spans="1:6" s="156" customFormat="1" ht="18.75">
      <c r="A8" s="169" t="s">
        <v>85</v>
      </c>
      <c r="B8" s="170" t="s">
        <v>15</v>
      </c>
      <c r="C8" s="171">
        <f>SUM(C9:C10)</f>
        <v>31969.41</v>
      </c>
      <c r="D8" s="172">
        <f>D9+D10</f>
        <v>36463.92799999997</v>
      </c>
      <c r="E8" s="173">
        <f aca="true" t="shared" si="0" ref="E8:E18">D8-C8</f>
        <v>4494.517999999971</v>
      </c>
      <c r="F8" s="174">
        <f>(D8/C8*100)-100</f>
        <v>14.058808091860215</v>
      </c>
    </row>
    <row r="9" spans="1:6" s="156" customFormat="1" ht="18.75">
      <c r="A9" s="175" t="s">
        <v>86</v>
      </c>
      <c r="B9" s="176" t="s">
        <v>87</v>
      </c>
      <c r="C9" s="177">
        <f>'[1]BazeSaite'!G10</f>
        <v>31969.43</v>
      </c>
      <c r="D9" s="178">
        <f>'[1]BazeSaite'!F10</f>
        <v>36470.45399999997</v>
      </c>
      <c r="E9" s="179">
        <f t="shared" si="0"/>
        <v>4501.0239999999685</v>
      </c>
      <c r="F9" s="180"/>
    </row>
    <row r="10" spans="1:6" s="156" customFormat="1" ht="18.75">
      <c r="A10" s="181" t="s">
        <v>88</v>
      </c>
      <c r="B10" s="182" t="s">
        <v>89</v>
      </c>
      <c r="C10" s="183">
        <f>'[1]BazeSaite'!G11</f>
        <v>-0.02</v>
      </c>
      <c r="D10" s="184">
        <f>'[1]BazeSaite'!F11</f>
        <v>-6.526</v>
      </c>
      <c r="E10" s="185">
        <f t="shared" si="0"/>
        <v>-6.506</v>
      </c>
      <c r="F10" s="186"/>
    </row>
    <row r="11" spans="1:6" s="156" customFormat="1" ht="18.75">
      <c r="A11" s="169" t="s">
        <v>90</v>
      </c>
      <c r="B11" s="170" t="s">
        <v>18</v>
      </c>
      <c r="C11" s="187">
        <f>'[1]BazeSaite'!G12</f>
        <v>105206.08</v>
      </c>
      <c r="D11" s="188">
        <f>SUM(D12,D13,D14,D15,D16,D17)</f>
        <v>79472.52000000003</v>
      </c>
      <c r="E11" s="173">
        <f t="shared" si="0"/>
        <v>-25733.55999999997</v>
      </c>
      <c r="F11" s="189">
        <f>(D11/C11*100)-100</f>
        <v>-24.460145269170724</v>
      </c>
    </row>
    <row r="12" spans="1:6" s="156" customFormat="1" ht="18.75">
      <c r="A12" s="175" t="s">
        <v>91</v>
      </c>
      <c r="B12" s="176" t="s">
        <v>92</v>
      </c>
      <c r="C12" s="177">
        <f>'[1]BazeSaite'!G14</f>
        <v>81070.16</v>
      </c>
      <c r="D12" s="178">
        <f>'[1]BazeSaite'!F14</f>
        <v>63166.76000000001</v>
      </c>
      <c r="E12" s="179">
        <f t="shared" si="0"/>
        <v>-17903.399999999994</v>
      </c>
      <c r="F12" s="190"/>
    </row>
    <row r="13" spans="1:6" s="156" customFormat="1" ht="18.75">
      <c r="A13" s="175" t="s">
        <v>93</v>
      </c>
      <c r="B13" s="176" t="s">
        <v>94</v>
      </c>
      <c r="C13" s="177">
        <f>'[1]BazeSaite'!G15</f>
        <v>0.05999999999999517</v>
      </c>
      <c r="D13" s="178">
        <f>'[1]BazeSaite'!F15</f>
        <v>0.8200000000000003</v>
      </c>
      <c r="E13" s="179">
        <f t="shared" si="0"/>
        <v>0.7600000000000051</v>
      </c>
      <c r="F13" s="190"/>
    </row>
    <row r="14" spans="1:6" s="156" customFormat="1" ht="18.75">
      <c r="A14" s="175" t="s">
        <v>95</v>
      </c>
      <c r="B14" s="176" t="s">
        <v>96</v>
      </c>
      <c r="C14" s="177">
        <f>'[1]BazeSaite'!G16</f>
        <v>24121.26</v>
      </c>
      <c r="D14" s="178">
        <f>'[1]BazeSaite'!F16</f>
        <v>16284.820000000007</v>
      </c>
      <c r="E14" s="179">
        <f t="shared" si="0"/>
        <v>-7836.439999999991</v>
      </c>
      <c r="F14" s="190"/>
    </row>
    <row r="15" spans="1:6" s="156" customFormat="1" ht="18.75">
      <c r="A15" s="191" t="s">
        <v>97</v>
      </c>
      <c r="B15" s="192" t="s">
        <v>98</v>
      </c>
      <c r="C15" s="177">
        <f>'[1]BazeSaite'!G17</f>
        <v>9.53000000000003</v>
      </c>
      <c r="D15" s="178">
        <f>'[1]BazeSaite'!F17</f>
        <v>12.48999999999998</v>
      </c>
      <c r="E15" s="179">
        <f t="shared" si="0"/>
        <v>2.959999999999951</v>
      </c>
      <c r="F15" s="190"/>
    </row>
    <row r="16" spans="1:6" s="156" customFormat="1" ht="31.5">
      <c r="A16" s="175" t="s">
        <v>99</v>
      </c>
      <c r="B16" s="176" t="s">
        <v>100</v>
      </c>
      <c r="C16" s="177">
        <f>'[1]BazeSaite'!G18</f>
        <v>0</v>
      </c>
      <c r="D16" s="178">
        <f>'[1]BazeSaite'!F18</f>
        <v>0</v>
      </c>
      <c r="E16" s="179">
        <f t="shared" si="0"/>
        <v>0</v>
      </c>
      <c r="F16" s="190"/>
    </row>
    <row r="17" spans="1:6" s="156" customFormat="1" ht="31.5">
      <c r="A17" s="193" t="s">
        <v>101</v>
      </c>
      <c r="B17" s="176" t="s">
        <v>102</v>
      </c>
      <c r="C17" s="177">
        <f>'[1]BazeSaite'!G19</f>
        <v>5.069999999999993</v>
      </c>
      <c r="D17" s="178">
        <f>'[1]BazeSaite'!F19</f>
        <v>7.6299999999999955</v>
      </c>
      <c r="E17" s="194">
        <f t="shared" si="0"/>
        <v>2.5600000000000023</v>
      </c>
      <c r="F17" s="302"/>
    </row>
    <row r="18" spans="1:6" s="201" customFormat="1" ht="18.75">
      <c r="A18" s="195" t="s">
        <v>103</v>
      </c>
      <c r="B18" s="196" t="s">
        <v>149</v>
      </c>
      <c r="C18" s="197">
        <f>'[1]BazeSaite'!G27</f>
        <v>40978.68</v>
      </c>
      <c r="D18" s="198">
        <f>SUM(D20,D21,D23,D24,D25)</f>
        <v>40836.39167000004</v>
      </c>
      <c r="E18" s="199">
        <f t="shared" si="0"/>
        <v>-142.2883299999594</v>
      </c>
      <c r="F18" s="200">
        <f>(D18/C18*100)-100</f>
        <v>-0.34722526445449375</v>
      </c>
    </row>
    <row r="19" spans="1:6" s="201" customFormat="1" ht="15.75" customHeight="1">
      <c r="A19" s="202"/>
      <c r="B19" s="203" t="s">
        <v>26</v>
      </c>
      <c r="C19" s="204"/>
      <c r="D19" s="205"/>
      <c r="E19" s="206"/>
      <c r="F19" s="207"/>
    </row>
    <row r="20" spans="1:6" s="201" customFormat="1" ht="18.75">
      <c r="A20" s="208"/>
      <c r="B20" s="209" t="s">
        <v>27</v>
      </c>
      <c r="C20" s="177">
        <f>'[1]BazeSaite'!G29</f>
        <v>8173.53</v>
      </c>
      <c r="D20" s="178">
        <f>'[1]BazeSaite'!F29</f>
        <v>7921.71067</v>
      </c>
      <c r="E20" s="210">
        <f>D20-C20</f>
        <v>-251.81932999999935</v>
      </c>
      <c r="F20" s="190">
        <f aca="true" t="shared" si="1" ref="F20:F31">(D20/C20*100)-100</f>
        <v>-3.0809127757529353</v>
      </c>
    </row>
    <row r="21" spans="1:6" s="201" customFormat="1" ht="18.75">
      <c r="A21" s="208"/>
      <c r="B21" s="209" t="s">
        <v>28</v>
      </c>
      <c r="C21" s="177">
        <f>'[1]BazeSaite'!G30</f>
        <v>749.3849999999984</v>
      </c>
      <c r="D21" s="178">
        <f>'[1]BazeSaite'!F30</f>
        <v>686.1669999999995</v>
      </c>
      <c r="E21" s="210">
        <f>D21-C21</f>
        <v>-63.21799999999894</v>
      </c>
      <c r="F21" s="190">
        <f t="shared" si="1"/>
        <v>-8.435984173688965</v>
      </c>
    </row>
    <row r="22" spans="1:6" s="201" customFormat="1" ht="18.75" hidden="1">
      <c r="A22" s="208"/>
      <c r="B22" s="209" t="s">
        <v>29</v>
      </c>
      <c r="C22" s="177">
        <f>C20+C21</f>
        <v>8922.914999999997</v>
      </c>
      <c r="D22" s="178">
        <f>D20+D21</f>
        <v>8607.87767</v>
      </c>
      <c r="E22" s="210">
        <f>E20+E21</f>
        <v>-315.0373299999983</v>
      </c>
      <c r="F22" s="190">
        <f t="shared" si="1"/>
        <v>-3.5306548364519585</v>
      </c>
    </row>
    <row r="23" spans="1:6" s="201" customFormat="1" ht="18.75">
      <c r="A23" s="208"/>
      <c r="B23" s="209" t="s">
        <v>30</v>
      </c>
      <c r="C23" s="177">
        <f>'[1]BazeSaite'!G31</f>
        <v>7124.034999999996</v>
      </c>
      <c r="D23" s="178">
        <f>'[1]BazeSaite'!F31</f>
        <v>7695.9770000000135</v>
      </c>
      <c r="E23" s="210">
        <f aca="true" t="shared" si="2" ref="E23:E42">D23-C23</f>
        <v>571.9420000000173</v>
      </c>
      <c r="F23" s="190">
        <f t="shared" si="1"/>
        <v>8.02834348792527</v>
      </c>
    </row>
    <row r="24" spans="1:6" s="201" customFormat="1" ht="18.75">
      <c r="A24" s="208"/>
      <c r="B24" s="209" t="s">
        <v>31</v>
      </c>
      <c r="C24" s="177">
        <f>'[1]BazeSaite'!G32</f>
        <v>24407.13</v>
      </c>
      <c r="D24" s="178">
        <f>'[1]BazeSaite'!F32</f>
        <v>24118.677000000025</v>
      </c>
      <c r="E24" s="210">
        <f t="shared" si="2"/>
        <v>-288.4529999999759</v>
      </c>
      <c r="F24" s="190">
        <f t="shared" si="1"/>
        <v>-1.1818390773514693</v>
      </c>
    </row>
    <row r="25" spans="1:7" s="201" customFormat="1" ht="18.75">
      <c r="A25" s="211"/>
      <c r="B25" s="212" t="s">
        <v>32</v>
      </c>
      <c r="C25" s="183">
        <f>'[1]BazeSaite'!G33</f>
        <v>524.61</v>
      </c>
      <c r="D25" s="184">
        <f>'[1]BazeSaite'!F33</f>
        <v>413.8599999999997</v>
      </c>
      <c r="E25" s="213">
        <f t="shared" si="2"/>
        <v>-110.75000000000034</v>
      </c>
      <c r="F25" s="186">
        <f t="shared" si="1"/>
        <v>-21.1109204933189</v>
      </c>
      <c r="G25" s="214"/>
    </row>
    <row r="26" spans="1:6" s="201" customFormat="1" ht="18.75">
      <c r="A26" s="169"/>
      <c r="B26" s="215" t="s">
        <v>104</v>
      </c>
      <c r="C26" s="187">
        <f>'[1]BazeSaite'!G34</f>
        <v>1948.65</v>
      </c>
      <c r="D26" s="188">
        <f>'[1]BazeSaite'!F34</f>
        <v>1638.8999999999992</v>
      </c>
      <c r="E26" s="173">
        <f t="shared" si="2"/>
        <v>-309.7500000000009</v>
      </c>
      <c r="F26" s="189">
        <f t="shared" si="1"/>
        <v>-15.895620044646336</v>
      </c>
    </row>
    <row r="27" spans="1:6" s="201" customFormat="1" ht="18.75">
      <c r="A27" s="216" t="s">
        <v>105</v>
      </c>
      <c r="B27" s="217" t="s">
        <v>34</v>
      </c>
      <c r="C27" s="177">
        <f>'[1]BazeSaite'!G35</f>
        <v>1906.4</v>
      </c>
      <c r="D27" s="178">
        <f>'[1]BazeSaite'!F35</f>
        <v>1576.0499999999993</v>
      </c>
      <c r="E27" s="210">
        <f t="shared" si="2"/>
        <v>-330.3500000000008</v>
      </c>
      <c r="F27" s="190">
        <f t="shared" si="1"/>
        <v>-17.328472513638317</v>
      </c>
    </row>
    <row r="28" spans="1:6" s="201" customFormat="1" ht="18.75">
      <c r="A28" s="218" t="s">
        <v>106</v>
      </c>
      <c r="B28" s="219" t="s">
        <v>35</v>
      </c>
      <c r="C28" s="183">
        <f>'[1]BazeSaite'!G36</f>
        <v>42.25</v>
      </c>
      <c r="D28" s="184">
        <f>'[1]BazeSaite'!F36</f>
        <v>62.85000000000002</v>
      </c>
      <c r="E28" s="213">
        <f t="shared" si="2"/>
        <v>20.600000000000023</v>
      </c>
      <c r="F28" s="186">
        <f t="shared" si="1"/>
        <v>48.7573964497042</v>
      </c>
    </row>
    <row r="29" spans="1:6" s="201" customFormat="1" ht="18.75">
      <c r="A29" s="218" t="s">
        <v>107</v>
      </c>
      <c r="B29" s="220" t="s">
        <v>108</v>
      </c>
      <c r="C29" s="221">
        <f>'[1]BazeSaite'!G37</f>
        <v>1252.63</v>
      </c>
      <c r="D29" s="222">
        <f>'[1]BazeSaite'!F37</f>
        <v>394.0299999999992</v>
      </c>
      <c r="E29" s="223">
        <f t="shared" si="2"/>
        <v>-858.6000000000009</v>
      </c>
      <c r="F29" s="224">
        <f t="shared" si="1"/>
        <v>-68.54378387871924</v>
      </c>
    </row>
    <row r="30" spans="1:6" s="201" customFormat="1" ht="18.75">
      <c r="A30" s="218" t="s">
        <v>109</v>
      </c>
      <c r="B30" s="225" t="s">
        <v>37</v>
      </c>
      <c r="C30" s="221">
        <f>'[1]BazeSaite'!G40</f>
        <v>93.22</v>
      </c>
      <c r="D30" s="222">
        <f>'[1]BazeSaite'!F40</f>
        <v>62.94999999999993</v>
      </c>
      <c r="E30" s="223">
        <f t="shared" si="2"/>
        <v>-30.270000000000067</v>
      </c>
      <c r="F30" s="224">
        <f t="shared" si="1"/>
        <v>-32.47157262390053</v>
      </c>
    </row>
    <row r="31" spans="1:6" s="156" customFormat="1" ht="18.75">
      <c r="A31" s="226" t="s">
        <v>110</v>
      </c>
      <c r="B31" s="227" t="s">
        <v>111</v>
      </c>
      <c r="C31" s="228">
        <f>'[1]BazeSaite'!G41</f>
        <v>2445.53</v>
      </c>
      <c r="D31" s="229">
        <f>'[1]BazeSaite'!F41</f>
        <v>1816.9600000000028</v>
      </c>
      <c r="E31" s="230">
        <f t="shared" si="2"/>
        <v>-628.5699999999974</v>
      </c>
      <c r="F31" s="224">
        <f t="shared" si="1"/>
        <v>-25.7028128871859</v>
      </c>
    </row>
    <row r="32" spans="1:6" s="156" customFormat="1" ht="18.75">
      <c r="A32" s="226" t="s">
        <v>112</v>
      </c>
      <c r="B32" s="303" t="s">
        <v>39</v>
      </c>
      <c r="C32" s="228">
        <f>'[1]BazeSaite'!G42</f>
        <v>0</v>
      </c>
      <c r="D32" s="229">
        <f>'[1]BazeSaite'!F42</f>
        <v>0</v>
      </c>
      <c r="E32" s="230">
        <f t="shared" si="2"/>
        <v>0</v>
      </c>
      <c r="F32" s="224">
        <v>0</v>
      </c>
    </row>
    <row r="33" spans="1:6" s="156" customFormat="1" ht="31.5">
      <c r="A33" s="226" t="s">
        <v>113</v>
      </c>
      <c r="B33" s="304" t="s">
        <v>40</v>
      </c>
      <c r="C33" s="228">
        <f>'[1]BazeSaite'!G43</f>
        <v>0</v>
      </c>
      <c r="D33" s="229">
        <f>'[1]BazeSaite'!F43</f>
        <v>0</v>
      </c>
      <c r="E33" s="230">
        <f t="shared" si="2"/>
        <v>0</v>
      </c>
      <c r="F33" s="224"/>
    </row>
    <row r="34" spans="1:6" s="156" customFormat="1" ht="18.75">
      <c r="A34" s="226" t="s">
        <v>114</v>
      </c>
      <c r="B34" s="227" t="s">
        <v>43</v>
      </c>
      <c r="C34" s="228">
        <f>SUM(C35,C36,C37,C43,C44)</f>
        <v>8195.649999999994</v>
      </c>
      <c r="D34" s="233">
        <f>SUM(D35,D36,D37,D43,D44)</f>
        <v>5647.928450000002</v>
      </c>
      <c r="E34" s="230">
        <f t="shared" si="2"/>
        <v>-2547.721549999992</v>
      </c>
      <c r="F34" s="224">
        <f aca="true" t="shared" si="3" ref="F34:F40">(D34/C34*100)-100</f>
        <v>-31.08626588495109</v>
      </c>
    </row>
    <row r="35" spans="1:6" s="156" customFormat="1" ht="31.5">
      <c r="A35" s="234" t="s">
        <v>115</v>
      </c>
      <c r="B35" s="235" t="s">
        <v>116</v>
      </c>
      <c r="C35" s="236">
        <f>'[1]BazeSaite'!G48</f>
        <v>6034.039999999994</v>
      </c>
      <c r="D35" s="237">
        <f>'[1]BazeSaite'!F48</f>
        <v>3555.25</v>
      </c>
      <c r="E35" s="238">
        <f t="shared" si="2"/>
        <v>-2478.7899999999936</v>
      </c>
      <c r="F35" s="207">
        <f t="shared" si="3"/>
        <v>-41.08010553460031</v>
      </c>
    </row>
    <row r="36" spans="1:6" s="156" customFormat="1" ht="31.5">
      <c r="A36" s="234" t="s">
        <v>117</v>
      </c>
      <c r="B36" s="235" t="s">
        <v>118</v>
      </c>
      <c r="C36" s="236">
        <f>'[1]BazeSaite'!G49</f>
        <v>105.09</v>
      </c>
      <c r="D36" s="237">
        <f>'[1]BazeSaite'!F49</f>
        <v>93.57000000000016</v>
      </c>
      <c r="E36" s="238">
        <f t="shared" si="2"/>
        <v>-11.51999999999984</v>
      </c>
      <c r="F36" s="239">
        <f t="shared" si="3"/>
        <v>-10.962032543533965</v>
      </c>
    </row>
    <row r="37" spans="1:6" s="156" customFormat="1" ht="30.75" customHeight="1">
      <c r="A37" s="240" t="s">
        <v>119</v>
      </c>
      <c r="B37" s="241" t="s">
        <v>120</v>
      </c>
      <c r="C37" s="242">
        <f>'[1]BazeSaite'!G50</f>
        <v>2055.49</v>
      </c>
      <c r="D37" s="243">
        <f>'[1]BazeSaite'!F50</f>
        <v>1998.798450000002</v>
      </c>
      <c r="E37" s="244">
        <f t="shared" si="2"/>
        <v>-56.69154999999773</v>
      </c>
      <c r="F37" s="180">
        <f t="shared" si="3"/>
        <v>-2.758055256897279</v>
      </c>
    </row>
    <row r="38" spans="1:6" s="156" customFormat="1" ht="15.75">
      <c r="A38" s="245" t="s">
        <v>121</v>
      </c>
      <c r="B38" s="246" t="s">
        <v>122</v>
      </c>
      <c r="C38" s="247">
        <f>'[1]BazeSaite'!G51</f>
        <v>1585.78</v>
      </c>
      <c r="D38" s="248">
        <f>'[1]BazeSaite'!F51</f>
        <v>1590.9099999999999</v>
      </c>
      <c r="E38" s="249">
        <f t="shared" si="2"/>
        <v>5.129999999999882</v>
      </c>
      <c r="F38" s="250">
        <f t="shared" si="3"/>
        <v>0.32350010720276146</v>
      </c>
    </row>
    <row r="39" spans="1:6" s="156" customFormat="1" ht="15.75">
      <c r="A39" s="245" t="s">
        <v>123</v>
      </c>
      <c r="B39" s="251" t="s">
        <v>124</v>
      </c>
      <c r="C39" s="252">
        <f>'[1]BazeSaite'!G53</f>
        <v>201</v>
      </c>
      <c r="D39" s="248">
        <f>'[1]BazeSaite'!F53</f>
        <v>199</v>
      </c>
      <c r="E39" s="249">
        <f t="shared" si="2"/>
        <v>-2</v>
      </c>
      <c r="F39" s="250">
        <f t="shared" si="3"/>
        <v>-0.9950248756218798</v>
      </c>
    </row>
    <row r="40" spans="1:6" s="156" customFormat="1" ht="15.75">
      <c r="A40" s="245" t="s">
        <v>125</v>
      </c>
      <c r="B40" s="253" t="s">
        <v>126</v>
      </c>
      <c r="C40" s="254">
        <f>'[1]BazeSaite'!G54</f>
        <v>221.5</v>
      </c>
      <c r="D40" s="255">
        <f>'[1]BazeSaite'!F54</f>
        <v>180.76999999999998</v>
      </c>
      <c r="E40" s="249">
        <f t="shared" si="2"/>
        <v>-40.73000000000002</v>
      </c>
      <c r="F40" s="250">
        <f t="shared" si="3"/>
        <v>-18.388261851015812</v>
      </c>
    </row>
    <row r="41" spans="1:6" s="156" customFormat="1" ht="15.75" customHeight="1" hidden="1">
      <c r="A41" s="256" t="s">
        <v>127</v>
      </c>
      <c r="B41" s="257" t="s">
        <v>128</v>
      </c>
      <c r="C41" s="254">
        <f>'[1]BazeSaite'!G55</f>
        <v>0</v>
      </c>
      <c r="D41" s="255">
        <f>'[1]BazeSaite'!F55</f>
        <v>-0.00355</v>
      </c>
      <c r="E41" s="249">
        <f t="shared" si="2"/>
        <v>-0.00355</v>
      </c>
      <c r="F41" s="250">
        <v>0</v>
      </c>
    </row>
    <row r="42" spans="1:6" s="156" customFormat="1" ht="15.75">
      <c r="A42" s="258" t="s">
        <v>129</v>
      </c>
      <c r="B42" s="259" t="s">
        <v>130</v>
      </c>
      <c r="C42" s="260">
        <f>'[1]BazeSaite'!G56</f>
        <v>47.21</v>
      </c>
      <c r="D42" s="261">
        <f>'[1]BazeSaite'!F56</f>
        <v>28.122000000000014</v>
      </c>
      <c r="E42" s="262">
        <f t="shared" si="2"/>
        <v>-19.087999999999987</v>
      </c>
      <c r="F42" s="250">
        <f>(D42/C42*100)-100</f>
        <v>-40.432111840711684</v>
      </c>
    </row>
    <row r="43" spans="1:6" s="156" customFormat="1" ht="18.75" hidden="1">
      <c r="A43" s="234" t="s">
        <v>131</v>
      </c>
      <c r="B43" s="235" t="s">
        <v>132</v>
      </c>
      <c r="C43" s="263">
        <f>'[1]BazeSaite'!G57</f>
        <v>0</v>
      </c>
      <c r="D43" s="264">
        <f>'[1]BazeSaite'!C57</f>
        <v>0</v>
      </c>
      <c r="E43" s="238"/>
      <c r="F43" s="250" t="e">
        <f>(D43/C43*100)-100</f>
        <v>#DIV/0!</v>
      </c>
    </row>
    <row r="44" spans="1:6" s="156" customFormat="1" ht="18.75">
      <c r="A44" s="234" t="s">
        <v>133</v>
      </c>
      <c r="B44" s="235" t="s">
        <v>134</v>
      </c>
      <c r="C44" s="236">
        <f>'[1]BazeSaite'!G58</f>
        <v>1.03</v>
      </c>
      <c r="D44" s="237">
        <f>'[1]BazeSaite'!F58</f>
        <v>0.3099999999999996</v>
      </c>
      <c r="E44" s="238">
        <f>D44-C44</f>
        <v>-0.7200000000000004</v>
      </c>
      <c r="F44" s="250">
        <f>(D44/C44*100)-100</f>
        <v>-69.90291262135926</v>
      </c>
    </row>
    <row r="45" spans="1:6" s="156" customFormat="1" ht="18.75" hidden="1">
      <c r="A45" s="265" t="s">
        <v>135</v>
      </c>
      <c r="B45" s="266" t="s">
        <v>136</v>
      </c>
      <c r="C45" s="236"/>
      <c r="D45" s="237"/>
      <c r="E45" s="238"/>
      <c r="F45" s="239"/>
    </row>
    <row r="46" spans="1:6" s="156" customFormat="1" ht="18.75">
      <c r="A46" s="226" t="s">
        <v>137</v>
      </c>
      <c r="B46" s="227" t="s">
        <v>138</v>
      </c>
      <c r="C46" s="228">
        <f>'[1]BazeSaite'!G65</f>
        <v>1157.44</v>
      </c>
      <c r="D46" s="229">
        <f>'[1]BazeSaite'!F65</f>
        <v>997.2199999999993</v>
      </c>
      <c r="E46" s="230">
        <f>D46-C46</f>
        <v>-160.2200000000007</v>
      </c>
      <c r="F46" s="224">
        <f>(D46/C46*100)-100</f>
        <v>-13.842618191871779</v>
      </c>
    </row>
    <row r="47" spans="1:6" s="156" customFormat="1" ht="19.5" thickBot="1">
      <c r="A47" s="226" t="s">
        <v>139</v>
      </c>
      <c r="B47" s="227" t="s">
        <v>56</v>
      </c>
      <c r="C47" s="228">
        <f>'[1]BazeSaite'!G66+'[1]BazeSaite'!G72</f>
        <v>635.8099999999995</v>
      </c>
      <c r="D47" s="229">
        <f>'[1]BazeSaite'!F66+'[1]BazeSaite'!F72</f>
        <v>1113.6799999999985</v>
      </c>
      <c r="E47" s="230">
        <f>D47-C47</f>
        <v>477.869999999999</v>
      </c>
      <c r="F47" s="224">
        <f>(D47/C47*100)-100</f>
        <v>75.15924568660438</v>
      </c>
    </row>
    <row r="48" spans="1:6" s="156" customFormat="1" ht="19.5" hidden="1" thickBot="1">
      <c r="A48" s="267" t="s">
        <v>140</v>
      </c>
      <c r="B48" s="268" t="s">
        <v>141</v>
      </c>
      <c r="C48" s="242"/>
      <c r="D48" s="269"/>
      <c r="E48" s="270"/>
      <c r="F48" s="207"/>
    </row>
    <row r="49" spans="1:9" s="156" customFormat="1" ht="39" customHeight="1" thickBot="1">
      <c r="A49" s="378" t="s">
        <v>58</v>
      </c>
      <c r="B49" s="379"/>
      <c r="C49" s="271">
        <f>SUM(C8,C11,C18,C26,C29,C30,C31,C32,C33,C34,C46,C47)</f>
        <v>193883.09999999998</v>
      </c>
      <c r="D49" s="272">
        <f>SUM(D8,D11,D18,D26,D29,D30,D31,D32,D33,D34,D46,D47)</f>
        <v>168444.50812000004</v>
      </c>
      <c r="E49" s="273">
        <f aca="true" t="shared" si="4" ref="E49:E55">D49-C49</f>
        <v>-25438.591879999934</v>
      </c>
      <c r="F49" s="274">
        <f>(D49/C49*100)-100</f>
        <v>-13.12058239217339</v>
      </c>
      <c r="I49" s="275"/>
    </row>
    <row r="50" spans="1:6" s="201" customFormat="1" ht="31.5">
      <c r="A50" s="276" t="s">
        <v>142</v>
      </c>
      <c r="B50" s="305" t="s">
        <v>152</v>
      </c>
      <c r="C50" s="278">
        <f>SUM(C51:C52)</f>
        <v>126655.95</v>
      </c>
      <c r="D50" s="279">
        <f>D51+D52</f>
        <v>137162.99999999994</v>
      </c>
      <c r="E50" s="280">
        <f t="shared" si="4"/>
        <v>10507.049999999945</v>
      </c>
      <c r="F50" s="281">
        <f>(D50/C50*100)-100</f>
        <v>8.295741337063077</v>
      </c>
    </row>
    <row r="51" spans="1:6" s="156" customFormat="1" ht="18.75">
      <c r="A51" s="191" t="s">
        <v>143</v>
      </c>
      <c r="B51" s="192" t="s">
        <v>144</v>
      </c>
      <c r="C51" s="282">
        <f>'[1]BazeSaite'!G76</f>
        <v>126655.72</v>
      </c>
      <c r="D51" s="283">
        <f>'[1]BazeSaite'!F76</f>
        <v>137163.93999999994</v>
      </c>
      <c r="E51" s="270">
        <f t="shared" si="4"/>
        <v>10508.219999999943</v>
      </c>
      <c r="F51" s="180"/>
    </row>
    <row r="52" spans="1:6" s="156" customFormat="1" ht="19.5" thickBot="1">
      <c r="A52" s="284" t="s">
        <v>145</v>
      </c>
      <c r="B52" s="285" t="s">
        <v>146</v>
      </c>
      <c r="C52" s="286">
        <f>'[1]BazeSaite'!G77</f>
        <v>0.23</v>
      </c>
      <c r="D52" s="287">
        <f>'[1]BazeSaite'!F77</f>
        <v>-0.9399999999999977</v>
      </c>
      <c r="E52" s="288">
        <f t="shared" si="4"/>
        <v>-1.1699999999999977</v>
      </c>
      <c r="F52" s="180"/>
    </row>
    <row r="53" spans="1:6" s="201" customFormat="1" ht="32.25" thickBot="1">
      <c r="A53" s="289" t="s">
        <v>147</v>
      </c>
      <c r="B53" s="306" t="s">
        <v>61</v>
      </c>
      <c r="C53" s="291">
        <f>'[1]BazeSaite'!G82</f>
        <v>318.81</v>
      </c>
      <c r="D53" s="292">
        <f>'[1]BazeSaite'!F82</f>
        <v>181.07999999999993</v>
      </c>
      <c r="E53" s="293">
        <f t="shared" si="4"/>
        <v>-137.73000000000008</v>
      </c>
      <c r="F53" s="294">
        <f>(D53/C53*100)-100</f>
        <v>-43.201279759104196</v>
      </c>
    </row>
    <row r="54" spans="1:6" s="156" customFormat="1" ht="32.25" thickBot="1">
      <c r="A54" s="295" t="s">
        <v>148</v>
      </c>
      <c r="B54" s="307" t="s">
        <v>62</v>
      </c>
      <c r="C54" s="297">
        <f>'[1]BazeSaite'!G86</f>
        <v>83277.16999999993</v>
      </c>
      <c r="D54" s="292">
        <f>'[1]BazeSaite'!F86</f>
        <v>85783.92000000004</v>
      </c>
      <c r="E54" s="273">
        <f t="shared" si="4"/>
        <v>2506.7500000001164</v>
      </c>
      <c r="F54" s="294">
        <f>(D54/C54*100)-100</f>
        <v>3.0101287063430675</v>
      </c>
    </row>
    <row r="55" spans="1:6" s="156" customFormat="1" ht="31.5" customHeight="1" thickBot="1">
      <c r="A55" s="378" t="s">
        <v>63</v>
      </c>
      <c r="B55" s="379"/>
      <c r="C55" s="297">
        <f>SUM(C49,C50,C53,C54)</f>
        <v>404135.0299999999</v>
      </c>
      <c r="D55" s="272">
        <f>SUM(D49,D50,D53,D54)</f>
        <v>391572.5081200001</v>
      </c>
      <c r="E55" s="273">
        <f t="shared" si="4"/>
        <v>-12562.52187999984</v>
      </c>
      <c r="F55" s="294">
        <f>(D55/C55*100)-100</f>
        <v>-3.108496157831169</v>
      </c>
    </row>
    <row r="56" s="156" customFormat="1" ht="15.75">
      <c r="A56" s="145"/>
    </row>
    <row r="57" s="156" customFormat="1" ht="15.75">
      <c r="A57" s="145"/>
    </row>
    <row r="58" s="148" customFormat="1" ht="18" customHeight="1"/>
    <row r="59" spans="1:7" s="299" customFormat="1" ht="23.25" customHeight="1">
      <c r="A59" s="298" t="s">
        <v>66</v>
      </c>
      <c r="E59" s="300"/>
      <c r="F59" s="301" t="s">
        <v>67</v>
      </c>
      <c r="G59" s="300"/>
    </row>
  </sheetData>
  <mergeCells count="7">
    <mergeCell ref="A3:F3"/>
    <mergeCell ref="A4:F4"/>
    <mergeCell ref="A49:B49"/>
    <mergeCell ref="A55:B55"/>
    <mergeCell ref="E6:F6"/>
    <mergeCell ref="A6:A7"/>
    <mergeCell ref="B6:B7"/>
  </mergeCells>
  <printOptions/>
  <pageMargins left="1.01" right="0.35" top="0.28" bottom="0.36" header="0.17" footer="0.18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E68"/>
  <sheetViews>
    <sheetView zoomScale="85" zoomScaleNormal="8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2.140625" style="0" customWidth="1"/>
    <col min="2" max="2" width="23.140625" style="0" customWidth="1"/>
    <col min="3" max="3" width="22.8515625" style="0" customWidth="1"/>
  </cols>
  <sheetData>
    <row r="1" ht="14.25">
      <c r="A1" s="155" t="s">
        <v>74</v>
      </c>
    </row>
    <row r="2" ht="14.25">
      <c r="A2" s="159" t="s">
        <v>2</v>
      </c>
    </row>
    <row r="3" ht="17.25" customHeight="1">
      <c r="A3" s="308"/>
    </row>
    <row r="4" spans="1:3" s="309" customFormat="1" ht="23.25">
      <c r="A4" s="386" t="s">
        <v>153</v>
      </c>
      <c r="B4" s="386"/>
      <c r="C4" s="386"/>
    </row>
    <row r="5" spans="1:3" s="309" customFormat="1" ht="31.5" customHeight="1">
      <c r="A5" s="386" t="s">
        <v>154</v>
      </c>
      <c r="B5" s="386"/>
      <c r="C5" s="386"/>
    </row>
    <row r="6" spans="2:3" ht="16.5" thickBot="1">
      <c r="B6" s="310"/>
      <c r="C6" s="311" t="s">
        <v>155</v>
      </c>
    </row>
    <row r="7" spans="1:3" ht="31.5" customHeight="1" thickBot="1">
      <c r="A7" s="312" t="s">
        <v>156</v>
      </c>
      <c r="B7" s="312" t="s">
        <v>4</v>
      </c>
      <c r="C7" s="313" t="s">
        <v>69</v>
      </c>
    </row>
    <row r="8" spans="1:3" ht="27" customHeight="1">
      <c r="A8" s="314" t="s">
        <v>157</v>
      </c>
      <c r="B8" s="315">
        <f>SUM(B11:B16)</f>
        <v>83411697.69</v>
      </c>
      <c r="C8" s="315">
        <f>SUM(C11:C16)</f>
        <v>7921709.609999998</v>
      </c>
    </row>
    <row r="9" spans="1:3" ht="15" customHeight="1">
      <c r="A9" s="316" t="s">
        <v>158</v>
      </c>
      <c r="B9" s="317"/>
      <c r="C9" s="317"/>
    </row>
    <row r="10" spans="1:3" ht="18.75" hidden="1">
      <c r="A10" s="318"/>
      <c r="B10" s="319"/>
      <c r="C10" s="319"/>
    </row>
    <row r="11" spans="1:3" ht="18.75">
      <c r="A11" s="320" t="s">
        <v>159</v>
      </c>
      <c r="B11" s="321">
        <f>'[2]Fakt2008Ls'!W11</f>
        <v>4610645.84</v>
      </c>
      <c r="C11" s="321">
        <f>'[2]Fakt2008Ls'!V11</f>
        <v>371172.4799999995</v>
      </c>
    </row>
    <row r="12" spans="1:3" ht="18.75">
      <c r="A12" s="320" t="s">
        <v>160</v>
      </c>
      <c r="B12" s="321">
        <f>'[2]Fakt2008Ls'!W12</f>
        <v>2011116.76</v>
      </c>
      <c r="C12" s="321">
        <f>'[2]Fakt2008Ls'!V12</f>
        <v>176156.68999999994</v>
      </c>
    </row>
    <row r="13" spans="1:3" ht="18.75">
      <c r="A13" s="320" t="s">
        <v>161</v>
      </c>
      <c r="B13" s="321">
        <f>'[2]Fakt2008Ls'!W13</f>
        <v>587832.3</v>
      </c>
      <c r="C13" s="321">
        <f>'[2]Fakt2008Ls'!V13</f>
        <v>49338</v>
      </c>
    </row>
    <row r="14" spans="1:3" ht="18.75">
      <c r="A14" s="320" t="s">
        <v>162</v>
      </c>
      <c r="B14" s="321">
        <f>'[2]Fakt2008Ls'!W14</f>
        <v>760087.26</v>
      </c>
      <c r="C14" s="321">
        <f>'[2]Fakt2008Ls'!V14</f>
        <v>60421.25</v>
      </c>
    </row>
    <row r="15" spans="1:3" ht="18.75" customHeight="1">
      <c r="A15" s="322" t="s">
        <v>163</v>
      </c>
      <c r="B15" s="321">
        <f>'[2]Fakt2008Ls'!W15</f>
        <v>75442039.2</v>
      </c>
      <c r="C15" s="321">
        <f>'[2]Fakt2008Ls'!V15</f>
        <v>7264621.189999998</v>
      </c>
    </row>
    <row r="16" spans="1:3" ht="29.25" thickBot="1">
      <c r="A16" s="320" t="s">
        <v>164</v>
      </c>
      <c r="B16" s="321">
        <f>'[2]Fakt2008Ls'!W16</f>
        <v>-23.67</v>
      </c>
      <c r="C16" s="321">
        <f>'[2]Fakt2008Ls'!V16</f>
        <v>0</v>
      </c>
    </row>
    <row r="17" spans="1:3" ht="23.25" customHeight="1" thickBot="1">
      <c r="A17" s="314" t="s">
        <v>165</v>
      </c>
      <c r="B17" s="323">
        <f>'[2]Fakt2008Ls'!W17</f>
        <v>9662886.53</v>
      </c>
      <c r="C17" s="323">
        <f>'[2]Fakt2008Ls'!V17</f>
        <v>686165.5499999989</v>
      </c>
    </row>
    <row r="18" spans="1:3" ht="19.5" hidden="1" thickBot="1">
      <c r="A18" s="324" t="s">
        <v>158</v>
      </c>
      <c r="B18" s="325"/>
      <c r="C18" s="319"/>
    </row>
    <row r="19" spans="1:3" ht="19.5" hidden="1" thickBot="1">
      <c r="A19" s="318" t="s">
        <v>166</v>
      </c>
      <c r="B19" s="319"/>
      <c r="C19" s="319"/>
    </row>
    <row r="20" spans="1:3" ht="19.5" hidden="1" thickBot="1">
      <c r="A20" s="326" t="s">
        <v>167</v>
      </c>
      <c r="B20" s="321"/>
      <c r="C20" s="321"/>
    </row>
    <row r="21" spans="1:3" ht="19.5" hidden="1" thickBot="1">
      <c r="A21" s="320" t="s">
        <v>168</v>
      </c>
      <c r="B21" s="321"/>
      <c r="C21" s="321"/>
    </row>
    <row r="22" spans="1:3" ht="19.5" hidden="1" thickBot="1">
      <c r="A22" s="320" t="s">
        <v>169</v>
      </c>
      <c r="B22" s="321"/>
      <c r="C22" s="321"/>
    </row>
    <row r="23" spans="1:3" ht="19.5" hidden="1" thickBot="1">
      <c r="A23" s="320" t="s">
        <v>170</v>
      </c>
      <c r="B23" s="321"/>
      <c r="C23" s="321"/>
    </row>
    <row r="24" spans="1:3" ht="19.5" hidden="1" thickBot="1">
      <c r="A24" s="327" t="s">
        <v>171</v>
      </c>
      <c r="B24" s="321"/>
      <c r="C24" s="321"/>
    </row>
    <row r="25" spans="1:3" ht="23.25" customHeight="1">
      <c r="A25" s="314" t="s">
        <v>172</v>
      </c>
      <c r="B25" s="315">
        <f>SUM(B27:B31)</f>
        <v>132033397.53</v>
      </c>
      <c r="C25" s="328">
        <f>SUM(C27:C31)</f>
        <v>7695974.530000005</v>
      </c>
    </row>
    <row r="26" spans="1:3" ht="15" customHeight="1">
      <c r="A26" s="316" t="s">
        <v>158</v>
      </c>
      <c r="B26" s="329"/>
      <c r="C26" s="329"/>
    </row>
    <row r="27" spans="1:3" ht="18.75">
      <c r="A27" s="318" t="s">
        <v>173</v>
      </c>
      <c r="B27" s="321">
        <f>'[2]Fakt2008Ls'!W27</f>
        <v>131608700.03</v>
      </c>
      <c r="C27" s="321">
        <f>'[2]Fakt2008Ls'!V27</f>
        <v>7669912.620000005</v>
      </c>
    </row>
    <row r="28" spans="1:3" ht="18.75">
      <c r="A28" s="320" t="s">
        <v>174</v>
      </c>
      <c r="B28" s="321">
        <f>'[2]Fakt2008Ls'!W28</f>
        <v>71152.7</v>
      </c>
      <c r="C28" s="321">
        <f>'[2]Fakt2008Ls'!V28</f>
        <v>3253.7399999999907</v>
      </c>
    </row>
    <row r="29" spans="1:3" ht="18.75">
      <c r="A29" s="330" t="s">
        <v>175</v>
      </c>
      <c r="B29" s="321">
        <f>'[2]Fakt2008Ls'!W29</f>
        <v>143281.14</v>
      </c>
      <c r="C29" s="321">
        <f>'[2]Fakt2008Ls'!V29</f>
        <v>6096.49000000002</v>
      </c>
    </row>
    <row r="30" spans="1:3" ht="18.75">
      <c r="A30" s="320" t="s">
        <v>176</v>
      </c>
      <c r="B30" s="321">
        <f>'[2]Fakt2008Ls'!W30</f>
        <v>210263.66</v>
      </c>
      <c r="C30" s="321">
        <f>'[2]Fakt2008Ls'!V30</f>
        <v>16711.679999999993</v>
      </c>
    </row>
    <row r="31" spans="1:3" ht="29.25" customHeight="1" thickBot="1">
      <c r="A31" s="320" t="s">
        <v>177</v>
      </c>
      <c r="B31" s="321">
        <f>'[2]Fakt2008Ls'!W31</f>
        <v>0</v>
      </c>
      <c r="C31" s="321">
        <f>'[2]Fakt2008Ls'!V31</f>
        <v>0</v>
      </c>
    </row>
    <row r="32" spans="1:3" ht="19.5" hidden="1" thickBot="1">
      <c r="A32" s="320" t="s">
        <v>178</v>
      </c>
      <c r="B32" s="331"/>
      <c r="C32" s="331"/>
    </row>
    <row r="33" spans="1:3" ht="24.75" customHeight="1">
      <c r="A33" s="314" t="s">
        <v>179</v>
      </c>
      <c r="B33" s="315">
        <f>SUM(B35:B40)</f>
        <v>5461899.22</v>
      </c>
      <c r="C33" s="315">
        <f>SUM(C35:C40)</f>
        <v>413875.8999999999</v>
      </c>
    </row>
    <row r="34" spans="1:3" ht="15" customHeight="1">
      <c r="A34" s="316" t="s">
        <v>158</v>
      </c>
      <c r="B34" s="321"/>
      <c r="C34" s="321"/>
    </row>
    <row r="35" spans="1:3" ht="28.5" hidden="1">
      <c r="A35" s="326" t="s">
        <v>180</v>
      </c>
      <c r="B35" s="319">
        <f>'[2]Fakt2006Ls'!E35</f>
        <v>0</v>
      </c>
      <c r="C35" s="319">
        <f>'[2]Fakt2006Ls'!F35</f>
        <v>0</v>
      </c>
    </row>
    <row r="36" spans="1:3" ht="18.75" hidden="1">
      <c r="A36" s="318" t="s">
        <v>181</v>
      </c>
      <c r="B36" s="319">
        <f>'[2]Fakt2006Ls'!E36</f>
        <v>0</v>
      </c>
      <c r="C36" s="319">
        <f>'[2]Fakt2006Ls'!F36</f>
        <v>0</v>
      </c>
    </row>
    <row r="37" spans="1:3" ht="18.75" hidden="1">
      <c r="A37" s="320" t="s">
        <v>182</v>
      </c>
      <c r="B37" s="321">
        <f>'[2]Fakt2006Ls'!E37</f>
        <v>0</v>
      </c>
      <c r="C37" s="321">
        <f>'[2]Fakt2006Ls'!F37</f>
        <v>0</v>
      </c>
    </row>
    <row r="38" spans="1:3" ht="18.75">
      <c r="A38" s="320" t="s">
        <v>183</v>
      </c>
      <c r="B38" s="321">
        <f>'[2]Fakt2008Ls'!W38</f>
        <v>2491282.67</v>
      </c>
      <c r="C38" s="321">
        <f>'[2]Fakt2008Ls'!V38</f>
        <v>160714.31000000006</v>
      </c>
    </row>
    <row r="39" spans="1:5" ht="18" customHeight="1">
      <c r="A39" s="320" t="s">
        <v>184</v>
      </c>
      <c r="B39" s="321">
        <f>'[2]Fakt2008Ls'!W39</f>
        <v>2970616.55</v>
      </c>
      <c r="C39" s="321">
        <f>'[2]Fakt2008Ls'!V39</f>
        <v>253161.58999999985</v>
      </c>
      <c r="E39" s="332"/>
    </row>
    <row r="40" spans="1:5" ht="30.75" customHeight="1" thickBot="1">
      <c r="A40" s="320" t="s">
        <v>185</v>
      </c>
      <c r="B40" s="321">
        <f>'[2]Fakt2008Ls'!W40</f>
        <v>0</v>
      </c>
      <c r="C40" s="321">
        <f>'[2]Fakt2008Ls'!V40</f>
        <v>0</v>
      </c>
      <c r="E40" s="332"/>
    </row>
    <row r="41" spans="1:3" ht="24.75" customHeight="1">
      <c r="A41" s="314" t="s">
        <v>186</v>
      </c>
      <c r="B41" s="315">
        <f>SUM(B43:B59)</f>
        <v>267572421.88000003</v>
      </c>
      <c r="C41" s="315">
        <f>SUM(C43:C59)</f>
        <v>24118675.069999997</v>
      </c>
    </row>
    <row r="42" spans="1:3" ht="15" customHeight="1">
      <c r="A42" s="316" t="s">
        <v>158</v>
      </c>
      <c r="B42" s="321"/>
      <c r="C42" s="321"/>
    </row>
    <row r="43" spans="1:3" ht="18.75">
      <c r="A43" s="318" t="s">
        <v>187</v>
      </c>
      <c r="B43" s="321">
        <f>'[2]Fakt2008Ls'!W43</f>
        <v>104291757.18</v>
      </c>
      <c r="C43" s="321">
        <f>'[2]Fakt2008Ls'!V43</f>
        <v>9524221.840000004</v>
      </c>
    </row>
    <row r="44" spans="1:3" ht="18.75">
      <c r="A44" s="320" t="s">
        <v>188</v>
      </c>
      <c r="B44" s="321">
        <f>'[2]Fakt2008Ls'!W44</f>
        <v>160533959.64</v>
      </c>
      <c r="C44" s="321">
        <f>'[2]Fakt2008Ls'!V44</f>
        <v>14349750.379999995</v>
      </c>
    </row>
    <row r="45" spans="1:3" ht="18.75">
      <c r="A45" s="320" t="s">
        <v>189</v>
      </c>
      <c r="B45" s="321">
        <f>'[2]Fakt2008Ls'!W45</f>
        <v>3619.13</v>
      </c>
      <c r="C45" s="321">
        <f>'[2]Fakt2008Ls'!V45</f>
        <v>13.680000000000291</v>
      </c>
    </row>
    <row r="46" spans="1:3" ht="18.75">
      <c r="A46" s="320" t="s">
        <v>190</v>
      </c>
      <c r="B46" s="321">
        <f>'[2]Fakt2008Ls'!W46</f>
        <v>37100.33</v>
      </c>
      <c r="C46" s="321">
        <f>'[2]Fakt2008Ls'!V46</f>
        <v>3495.4300000000003</v>
      </c>
    </row>
    <row r="47" spans="1:3" ht="29.25">
      <c r="A47" s="333" t="s">
        <v>205</v>
      </c>
      <c r="B47" s="321">
        <f>'[2]Fakt2008Ls'!W47</f>
        <v>268295.84</v>
      </c>
      <c r="C47" s="321">
        <f>'[2]Fakt2008Ls'!V47</f>
        <v>9778.440000000031</v>
      </c>
    </row>
    <row r="48" spans="1:3" ht="18.75">
      <c r="A48" s="333" t="s">
        <v>191</v>
      </c>
      <c r="B48" s="321">
        <f>'[2]Fakt2008Ls'!W48</f>
        <v>2015807.87</v>
      </c>
      <c r="C48" s="321">
        <f>'[2]Fakt2008Ls'!V48</f>
        <v>167157.2200000002</v>
      </c>
    </row>
    <row r="49" spans="1:3" ht="18.75">
      <c r="A49" s="333" t="s">
        <v>192</v>
      </c>
      <c r="B49" s="321">
        <f>'[2]Fakt2008Ls'!W49</f>
        <v>35</v>
      </c>
      <c r="C49" s="321">
        <f>'[2]Fakt2008Ls'!V49</f>
        <v>0</v>
      </c>
    </row>
    <row r="50" spans="1:3" ht="18" customHeight="1">
      <c r="A50" s="334" t="s">
        <v>193</v>
      </c>
      <c r="B50" s="321">
        <f>'[2]Fakt2008Ls'!W50</f>
        <v>621502.34</v>
      </c>
      <c r="C50" s="321">
        <f>'[2]Fakt2008Ls'!V50</f>
        <v>77321.08999999997</v>
      </c>
    </row>
    <row r="51" spans="1:3" ht="29.25">
      <c r="A51" s="335" t="s">
        <v>206</v>
      </c>
      <c r="B51" s="321">
        <f>'[2]Fakt2008Ls'!W51</f>
        <v>-100.46</v>
      </c>
      <c r="C51" s="321">
        <f>'[2]Fakt2008Ls'!V51</f>
        <v>-100.46</v>
      </c>
    </row>
    <row r="52" spans="1:3" ht="29.25">
      <c r="A52" s="333" t="s">
        <v>207</v>
      </c>
      <c r="B52" s="321">
        <f>'[2]Fakt2008Ls'!W52</f>
        <v>10923.18</v>
      </c>
      <c r="C52" s="321">
        <f>'[2]Fakt2008Ls'!V52</f>
        <v>-9833.52</v>
      </c>
    </row>
    <row r="53" spans="1:3" ht="28.5">
      <c r="A53" s="333" t="s">
        <v>194</v>
      </c>
      <c r="B53" s="321">
        <f>'[2]Fakt2008Ls'!W53</f>
        <v>466.16</v>
      </c>
      <c r="C53" s="321">
        <f>'[2]Fakt2008Ls'!V53</f>
        <v>-689.3399999999999</v>
      </c>
    </row>
    <row r="54" spans="1:3" ht="28.5">
      <c r="A54" s="336" t="s">
        <v>195</v>
      </c>
      <c r="B54" s="321">
        <f>'[2]Fakt2008Ls'!W54</f>
        <v>1609.27</v>
      </c>
      <c r="C54" s="321">
        <f>'[2]Fakt2008Ls'!V54</f>
        <v>1259.11</v>
      </c>
    </row>
    <row r="55" spans="1:3" ht="43.5" customHeight="1">
      <c r="A55" s="333" t="s">
        <v>196</v>
      </c>
      <c r="B55" s="321">
        <f>'[2]Fakt2008Ls'!W55</f>
        <v>0</v>
      </c>
      <c r="C55" s="321">
        <f>'[2]Fakt2008Ls'!V55</f>
        <v>0</v>
      </c>
    </row>
    <row r="56" spans="1:3" ht="33" customHeight="1">
      <c r="A56" s="337" t="s">
        <v>197</v>
      </c>
      <c r="B56" s="321">
        <f>'[2]Fakt2008Ls'!W56</f>
        <v>0</v>
      </c>
      <c r="C56" s="321">
        <f>'[2]Fakt2008Ls'!V56</f>
        <v>0</v>
      </c>
    </row>
    <row r="57" spans="1:3" ht="18.75" customHeight="1">
      <c r="A57" s="337" t="s">
        <v>198</v>
      </c>
      <c r="B57" s="321">
        <f>'[2]Fakt2008Ls'!W57</f>
        <v>49.36</v>
      </c>
      <c r="C57" s="321">
        <f>'[2]Fakt2008Ls'!V57</f>
        <v>0.3299999999999983</v>
      </c>
    </row>
    <row r="58" spans="1:3" ht="28.5">
      <c r="A58" s="338" t="s">
        <v>199</v>
      </c>
      <c r="B58" s="321">
        <f>'[2]Fakt2008Ls'!W58</f>
        <v>-54736.18</v>
      </c>
      <c r="C58" s="321">
        <f>'[2]Fakt2008Ls'!V58</f>
        <v>-3699.1299999999974</v>
      </c>
    </row>
    <row r="59" spans="1:3" ht="20.25" customHeight="1" thickBot="1">
      <c r="A59" s="338" t="s">
        <v>200</v>
      </c>
      <c r="B59" s="321">
        <f>'[2]Fakt2008Ls'!W59</f>
        <v>-157866.78</v>
      </c>
      <c r="C59" s="321">
        <f>'[2]Fakt2008Ls'!V59</f>
        <v>0</v>
      </c>
    </row>
    <row r="60" spans="1:3" ht="19.5" thickBot="1">
      <c r="A60" s="339" t="s">
        <v>201</v>
      </c>
      <c r="B60" s="340">
        <f>SUM(B8,B17,B25,B33,B41)</f>
        <v>498142302.85</v>
      </c>
      <c r="C60" s="340">
        <f>SUM(C8,C17,C25,C33,C41)</f>
        <v>40836400.66</v>
      </c>
    </row>
    <row r="61" spans="1:3" ht="18.75" hidden="1">
      <c r="A61" s="341" t="s">
        <v>202</v>
      </c>
      <c r="B61" s="342"/>
      <c r="C61" s="342"/>
    </row>
    <row r="62" spans="1:3" ht="19.5" hidden="1" thickBot="1">
      <c r="A62" s="343" t="s">
        <v>203</v>
      </c>
      <c r="B62" s="344">
        <f>'[2]Fakt2006Ls'!E63</f>
        <v>0</v>
      </c>
      <c r="C62" s="344">
        <f>'[2]Fakt2006Ls'!C63</f>
        <v>0</v>
      </c>
    </row>
    <row r="63" spans="1:3" ht="19.5" hidden="1" thickBot="1">
      <c r="A63" s="345" t="s">
        <v>204</v>
      </c>
      <c r="B63" s="340">
        <f>'[2]Fakt2006Ls'!E64</f>
        <v>0</v>
      </c>
      <c r="C63" s="340">
        <f>'[2]Fakt2006Ls'!C64</f>
        <v>0</v>
      </c>
    </row>
    <row r="64" spans="1:3" ht="12.75">
      <c r="A64" s="346"/>
      <c r="B64" s="346"/>
      <c r="C64" s="346"/>
    </row>
    <row r="65" s="347" customFormat="1" ht="12" customHeight="1"/>
    <row r="66" s="347" customFormat="1" ht="17.25" customHeight="1"/>
    <row r="67" spans="1:3" s="350" customFormat="1" ht="20.25" customHeight="1">
      <c r="A67" s="348" t="s">
        <v>66</v>
      </c>
      <c r="B67" s="348"/>
      <c r="C67" s="349" t="s">
        <v>67</v>
      </c>
    </row>
    <row r="68" spans="1:3" ht="18" customHeight="1">
      <c r="A68" s="348"/>
      <c r="B68" s="351"/>
      <c r="C68" s="349"/>
    </row>
  </sheetData>
  <mergeCells count="2">
    <mergeCell ref="A4:C4"/>
    <mergeCell ref="A5:C5"/>
  </mergeCells>
  <printOptions/>
  <pageMargins left="0.78" right="0.3" top="0.37" bottom="0.39" header="0.25" footer="0.27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</dc:creator>
  <cp:keywords/>
  <dc:description/>
  <cp:lastModifiedBy>Lasma</cp:lastModifiedBy>
  <cp:lastPrinted>2008-12-03T14:38:05Z</cp:lastPrinted>
  <dcterms:created xsi:type="dcterms:W3CDTF">2008-12-03T14:20:27Z</dcterms:created>
  <dcterms:modified xsi:type="dcterms:W3CDTF">2008-12-03T15:41:57Z</dcterms:modified>
  <cp:category/>
  <cp:version/>
  <cp:contentType/>
  <cp:contentStatus/>
</cp:coreProperties>
</file>